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onathan.renteria\Documents\PROYECTOS\CNG 2017\LOGISTICA\CNGMD 2017\REVISIONES\MEXICALI\B) REVISIONES COMPLETAS\"/>
    </mc:Choice>
  </mc:AlternateContent>
  <bookViews>
    <workbookView xWindow="-15" yWindow="-15" windowWidth="15480" windowHeight="4560" tabRatio="892" activeTab="3"/>
  </bookViews>
  <sheets>
    <sheet name="Índice" sheetId="47" r:id="rId1"/>
    <sheet name="Presentación" sheetId="50" r:id="rId2"/>
    <sheet name="Informantes" sheetId="48" r:id="rId3"/>
    <sheet name="CNGMD 2017 M-2_Secc 5" sheetId="28" r:id="rId4"/>
    <sheet name="Glosario " sheetId="46" r:id="rId5"/>
    <sheet name="Participantes y comentarios" sheetId="49" r:id="rId6"/>
    <sheet name="CATALOGO DE MUNICIPIOS" sheetId="51" state="hidden" r:id="rId7"/>
  </sheets>
  <externalReferences>
    <externalReference r:id="rId8"/>
  </externalReferences>
  <definedNames>
    <definedName name="_xlnm._FilterDatabase" localSheetId="6" hidden="1">'CATALOGO DE MUNICIPIOS'!#REF!</definedName>
    <definedName name="Aguascalientes">'CATALOGO DE MUNICIPIOS'!$I$2:$I$12</definedName>
    <definedName name="AOJDAOLD" localSheetId="1">Presentación!$A$1:$AE$84</definedName>
    <definedName name="_xlnm.Print_Area" localSheetId="3">'CNGMD 2017 M-2_Secc 5'!$B$12:$AD$12</definedName>
    <definedName name="_xlnm.Print_Area" localSheetId="4">'Glosario '!$A$1:$AE$1471</definedName>
    <definedName name="_xlnm.Print_Area" localSheetId="0">Índice!$A$1:$AE$28</definedName>
    <definedName name="_xlnm.Print_Area" localSheetId="2">Informantes!$A$1:$AE$53</definedName>
    <definedName name="_xlnm.Print_Area" localSheetId="5">'Participantes y comentarios'!$A$1:$AE$122</definedName>
    <definedName name="_xlnm.Print_Area" localSheetId="1">Presentación!$A$1:$AE$82</definedName>
    <definedName name="Baja_California">'CATALOGO DE MUNICIPIOS'!$I$13:$I$17</definedName>
    <definedName name="Baja_California_Sur">'CATALOGO DE MUNICIPIOS'!$I$18:$I$22</definedName>
    <definedName name="Campeche">'CATALOGO DE MUNICIPIOS'!$I$23:$I$33</definedName>
    <definedName name="Chiapas">'CATALOGO DE MUNICIPIOS'!$I$82:$I$199</definedName>
    <definedName name="Chihuahua">'CATALOGO DE MUNICIPIOS'!$I$200:$I$266</definedName>
    <definedName name="Ciudad_De_México">'CATALOGO DE MUNICIPIOS'!$I$267:$I$282</definedName>
    <definedName name="Coahuila_De_Zaragoza">'CATALOGO DE MUNICIPIOS'!$I$34:$I$71</definedName>
    <definedName name="Colima">'CATALOGO DE MUNICIPIOS'!$I$72:$I$81</definedName>
    <definedName name="Durango">'CATALOGO DE MUNICIPIOS'!$I$283:$I$321</definedName>
    <definedName name="estado">'[1]CNGMD 2017 M2_Secc 4'!#REF!</definedName>
    <definedName name="Guanajuato">'CATALOGO DE MUNICIPIOS'!$I$322:$I$367</definedName>
    <definedName name="Guerrero">'CATALOGO DE MUNICIPIOS'!$I$368:$I$448</definedName>
    <definedName name="Hidalgo">'CATALOGO DE MUNICIPIOS'!$I$449:$I$532</definedName>
    <definedName name="Jalisco">'CATALOGO DE MUNICIPIOS'!$I$533:$I$657</definedName>
    <definedName name="México">'CATALOGO DE MUNICIPIOS'!$I$658:$I$782</definedName>
    <definedName name="Michoacan_de_Ocampo">'CATALOGO DE MUNICIPIOS'!$I$783:$I$895</definedName>
    <definedName name="Morelos">'CATALOGO DE MUNICIPIOS'!$I$896:$I$928</definedName>
    <definedName name="Nayarit">'CATALOGO DE MUNICIPIOS'!$I$929:$I$948</definedName>
    <definedName name="NOM_ENT">'CATALOGO DE MUNICIPIOS'!$A$2:$A$34</definedName>
    <definedName name="Nuevo_León">'CATALOGO DE MUNICIPIOS'!$I$949:$I$999</definedName>
    <definedName name="Oaxaca">'CATALOGO DE MUNICIPIOS'!$I$1000:$I$1569</definedName>
    <definedName name="Puebla">'CATALOGO DE MUNICIPIOS'!$I$1570:$I$1786</definedName>
    <definedName name="Querétaro">'CATALOGO DE MUNICIPIOS'!$I$1787:$I$1804</definedName>
    <definedName name="Quintana_Roo">'CATALOGO DE MUNICIPIOS'!$I$1805:$I$1815</definedName>
    <definedName name="San_Luis_Potosí">'CATALOGO DE MUNICIPIOS'!$I$1816:$I$1873</definedName>
    <definedName name="SF" localSheetId="3">'CNGMD 2017 M-2_Secc 5'!$A$1:$AE$1444</definedName>
    <definedName name="SF" localSheetId="4">'Glosario '!$A$1:$AE$1473</definedName>
    <definedName name="Sinaloa">'CATALOGO DE MUNICIPIOS'!$I$1874:$I$1891</definedName>
    <definedName name="Sonora">'CATALOGO DE MUNICIPIOS'!$I$1892:$I$1963</definedName>
    <definedName name="Tabasco">'CATALOGO DE MUNICIPIOS'!$I$1964:$I$1980</definedName>
    <definedName name="Tamaulipas">'CATALOGO DE MUNICIPIOS'!$I$1981:$I$2023</definedName>
    <definedName name="_xlnm.Print_Titles" localSheetId="3">'CNGMD 2017 M-2_Secc 5'!$8:$8</definedName>
    <definedName name="_xlnm.Print_Titles" localSheetId="4">'Glosario '!$8:$8</definedName>
    <definedName name="_xlnm.Print_Titles" localSheetId="2">Informantes!$12:$12</definedName>
    <definedName name="_xlnm.Print_Titles" localSheetId="5">'Participantes y comentarios'!$9:$9</definedName>
    <definedName name="_xlnm.Print_Titles" localSheetId="1">Presentación!$9:$9</definedName>
    <definedName name="Tlaxcala">'CATALOGO DE MUNICIPIOS'!$I$2024:$I$2083</definedName>
    <definedName name="Veracruz_de_Ignacio_de_la_Llave">'CATALOGO DE MUNICIPIOS'!$I$2084:$I$2295</definedName>
    <definedName name="Yucatán">'CATALOGO DE MUNICIPIOS'!$I$2296:$I$2401</definedName>
    <definedName name="Zacatecas">'CATALOGO DE MUNICIPIOS'!$I$2402:$I$2459</definedName>
  </definedNames>
  <calcPr calcId="152511"/>
</workbook>
</file>

<file path=xl/calcChain.xml><?xml version="1.0" encoding="utf-8"?>
<calcChain xmlns="http://schemas.openxmlformats.org/spreadsheetml/2006/main">
  <c r="AI1162" i="28" l="1"/>
  <c r="AG167" i="28"/>
  <c r="B172" i="28" s="1"/>
  <c r="B1353" i="28"/>
  <c r="AJ1313" i="28"/>
  <c r="AI1313" i="28"/>
  <c r="AH1313" i="28"/>
  <c r="AG1313" i="28"/>
  <c r="AG1311" i="28"/>
  <c r="AH1315" i="28" s="1"/>
  <c r="B1307" i="28"/>
  <c r="B1306" i="28"/>
  <c r="AK1313" i="28" l="1"/>
  <c r="B1321" i="28" s="1"/>
  <c r="AG1315" i="28"/>
  <c r="AJ1315" i="28"/>
  <c r="AI1315" i="28"/>
  <c r="AK1315" i="28" l="1"/>
  <c r="B1322" i="28" s="1"/>
  <c r="B1290" i="28" l="1"/>
  <c r="AM1267" i="28"/>
  <c r="AM1268" i="28" s="1"/>
  <c r="AL1267" i="28"/>
  <c r="AL1268" i="28" s="1"/>
  <c r="AK1267" i="28"/>
  <c r="AK1268" i="28" s="1"/>
  <c r="AJ1267" i="28"/>
  <c r="AJ1268" i="28" s="1"/>
  <c r="AI1267" i="28"/>
  <c r="AI1268" i="28" s="1"/>
  <c r="AG1265" i="28"/>
  <c r="AG1267" i="28" s="1"/>
  <c r="B1272" i="28" s="1"/>
  <c r="B1257" i="28"/>
  <c r="B1246" i="28"/>
  <c r="B1235" i="28"/>
  <c r="B1213" i="28"/>
  <c r="AG1203" i="28"/>
  <c r="B1214" i="28" s="1"/>
  <c r="B1196" i="28"/>
  <c r="B1177" i="28"/>
  <c r="AG1161" i="28"/>
  <c r="B1178" i="28" s="1"/>
  <c r="B1155" i="28"/>
  <c r="B1141" i="28"/>
  <c r="B1121" i="28"/>
  <c r="AG1111" i="28"/>
  <c r="B1122" i="28" s="1"/>
  <c r="B1105" i="28"/>
  <c r="B1094" i="28"/>
  <c r="B1093" i="28"/>
  <c r="AN1268" i="28" l="1"/>
  <c r="B1273" i="28" s="1"/>
  <c r="B1079" i="28"/>
  <c r="V1054" i="28" l="1"/>
  <c r="V1053" i="28"/>
  <c r="V1052" i="28"/>
  <c r="V1051" i="28"/>
  <c r="AL1038" i="28"/>
  <c r="AL1039" i="28" s="1"/>
  <c r="AK1038" i="28"/>
  <c r="AK1039" i="28" s="1"/>
  <c r="AJ1038" i="28"/>
  <c r="AJ1039" i="28" s="1"/>
  <c r="AI1038" i="28"/>
  <c r="AI1039" i="28" s="1"/>
  <c r="AG1036" i="28"/>
  <c r="AG1038" i="28" s="1"/>
  <c r="B1043" i="28" s="1"/>
  <c r="B1032" i="28"/>
  <c r="AM1039" i="28" l="1"/>
  <c r="B1044" i="28" s="1"/>
  <c r="AO1008" i="28" l="1"/>
  <c r="AO1009" i="28" s="1"/>
  <c r="AN1008" i="28"/>
  <c r="AN1009" i="28" s="1"/>
  <c r="AM1008" i="28"/>
  <c r="AM1009" i="28" s="1"/>
  <c r="AL1008" i="28"/>
  <c r="AL1009" i="28" s="1"/>
  <c r="AK1008" i="28"/>
  <c r="AK1009" i="28" s="1"/>
  <c r="AJ1008" i="28"/>
  <c r="AJ1009" i="28" s="1"/>
  <c r="AI1008" i="28"/>
  <c r="AI1009" i="28" s="1"/>
  <c r="AG1006" i="28"/>
  <c r="AG1008" i="28" s="1"/>
  <c r="B1013" i="28" s="1"/>
  <c r="AI983" i="28"/>
  <c r="AH984" i="28"/>
  <c r="B989" i="28" s="1"/>
  <c r="AP1009" i="28" l="1"/>
  <c r="B1014" i="28" s="1"/>
  <c r="AI998" i="28" l="1"/>
  <c r="AI997" i="28"/>
  <c r="AI996" i="28"/>
  <c r="AI995" i="28"/>
  <c r="AH995" i="28"/>
  <c r="B1000" i="28" s="1"/>
  <c r="AI994" i="28"/>
  <c r="AG991" i="28"/>
  <c r="AH996" i="28" s="1"/>
  <c r="AI987" i="28"/>
  <c r="AI986" i="28"/>
  <c r="AI985" i="28"/>
  <c r="AI984" i="28"/>
  <c r="AG981" i="28"/>
  <c r="AH974" i="28"/>
  <c r="B979" i="28" s="1"/>
  <c r="AI974" i="28"/>
  <c r="AI975" i="28"/>
  <c r="AI976" i="28"/>
  <c r="AI977" i="28"/>
  <c r="AI973" i="28"/>
  <c r="AG971" i="28"/>
  <c r="AI964" i="28"/>
  <c r="AH963" i="28"/>
  <c r="B968" i="28" s="1"/>
  <c r="AI966" i="28"/>
  <c r="AI965" i="28"/>
  <c r="AI963" i="28"/>
  <c r="AI962" i="28"/>
  <c r="AG960" i="28"/>
  <c r="AH962" i="28" s="1"/>
  <c r="B967" i="28" s="1"/>
  <c r="B952" i="28"/>
  <c r="AH983" i="28" l="1"/>
  <c r="B988" i="28" s="1"/>
  <c r="AH985" i="28"/>
  <c r="AI999" i="28"/>
  <c r="B1001" i="28" s="1"/>
  <c r="AH994" i="28"/>
  <c r="B999" i="28" s="1"/>
  <c r="AI988" i="28"/>
  <c r="AI978" i="28"/>
  <c r="AH973" i="28"/>
  <c r="B978" i="28" s="1"/>
  <c r="AH975" i="28"/>
  <c r="AH964" i="28"/>
  <c r="AI967" i="28"/>
  <c r="AG911" i="28"/>
  <c r="B928" i="28" s="1"/>
  <c r="B905" i="28"/>
  <c r="AG887" i="28"/>
  <c r="AG886" i="28"/>
  <c r="AM858" i="28"/>
  <c r="AL858" i="28"/>
  <c r="AK858" i="28"/>
  <c r="Q868" i="28"/>
  <c r="AI858" i="28"/>
  <c r="AG858" i="28"/>
  <c r="AH858" i="28" s="1"/>
  <c r="AI867" i="28"/>
  <c r="AG867" i="28"/>
  <c r="AH867" i="28" s="1"/>
  <c r="AI866" i="28"/>
  <c r="AG866" i="28"/>
  <c r="AH866" i="28" s="1"/>
  <c r="AI865" i="28"/>
  <c r="AG865" i="28"/>
  <c r="AH865" i="28" s="1"/>
  <c r="AI864" i="28"/>
  <c r="AG864" i="28"/>
  <c r="AH864" i="28" s="1"/>
  <c r="AI863" i="28"/>
  <c r="AG863" i="28"/>
  <c r="AH863" i="28" s="1"/>
  <c r="AI862" i="28"/>
  <c r="AG862" i="28"/>
  <c r="AH862" i="28" s="1"/>
  <c r="AI861" i="28"/>
  <c r="AG861" i="28"/>
  <c r="AH861" i="28" s="1"/>
  <c r="AI860" i="28"/>
  <c r="AG860" i="28"/>
  <c r="AH860" i="28" s="1"/>
  <c r="AI859" i="28"/>
  <c r="AG859" i="28"/>
  <c r="AH859" i="28" s="1"/>
  <c r="AH854" i="28"/>
  <c r="B872" i="28" s="1"/>
  <c r="B853" i="28"/>
  <c r="AG851" i="28"/>
  <c r="AH851" i="28" s="1"/>
  <c r="B852" i="28" s="1"/>
  <c r="B846" i="28"/>
  <c r="B834" i="28"/>
  <c r="Y832" i="28"/>
  <c r="V832" i="28"/>
  <c r="S832" i="28"/>
  <c r="O832" i="28"/>
  <c r="AT828" i="28"/>
  <c r="AS828" i="28"/>
  <c r="AR828" i="28"/>
  <c r="AT827" i="28"/>
  <c r="AS827" i="28"/>
  <c r="AR827" i="28"/>
  <c r="B990" i="28" l="1"/>
  <c r="AN858" i="28"/>
  <c r="B871" i="28" s="1"/>
  <c r="B980" i="28"/>
  <c r="B969" i="28"/>
  <c r="AG913" i="28"/>
  <c r="B926" i="28" s="1"/>
  <c r="AH913" i="28"/>
  <c r="B927" i="28" s="1"/>
  <c r="AH887" i="28"/>
  <c r="B888" i="28" s="1"/>
  <c r="AI887" i="28"/>
  <c r="B889" i="28" s="1"/>
  <c r="AI868" i="28"/>
  <c r="B870" i="28" s="1"/>
  <c r="AH868" i="28"/>
  <c r="B869" i="28" s="1"/>
  <c r="AO828" i="28"/>
  <c r="AO827" i="28"/>
  <c r="AG824" i="28"/>
  <c r="AG827" i="28"/>
  <c r="AH827" i="28"/>
  <c r="AG828" i="28"/>
  <c r="AH828" i="28"/>
  <c r="AG829" i="28"/>
  <c r="AH829" i="28"/>
  <c r="AG830" i="28"/>
  <c r="AH830" i="28"/>
  <c r="AG831" i="28"/>
  <c r="AH831" i="28"/>
  <c r="AH826" i="28"/>
  <c r="AG826" i="28"/>
  <c r="R812" i="28"/>
  <c r="AT826" i="28" s="1"/>
  <c r="N812" i="28"/>
  <c r="AS826" i="28" s="1"/>
  <c r="J812" i="28"/>
  <c r="AR826" i="28" s="1"/>
  <c r="V807" i="28"/>
  <c r="V808" i="28"/>
  <c r="V809" i="28"/>
  <c r="V810" i="28"/>
  <c r="V811" i="28"/>
  <c r="V806" i="28"/>
  <c r="AG807" i="28"/>
  <c r="AH807" i="28"/>
  <c r="AG808" i="28"/>
  <c r="AH808" i="28"/>
  <c r="AG809" i="28"/>
  <c r="AH809" i="28"/>
  <c r="AG810" i="28"/>
  <c r="AH810" i="28"/>
  <c r="AG811" i="28"/>
  <c r="AH811" i="28"/>
  <c r="AH806" i="28"/>
  <c r="AG806" i="28"/>
  <c r="AG804" i="28"/>
  <c r="P794" i="28"/>
  <c r="AO826" i="28" s="1"/>
  <c r="AG785" i="28"/>
  <c r="B780" i="28"/>
  <c r="B771" i="28"/>
  <c r="AG743" i="28"/>
  <c r="AH743" i="28"/>
  <c r="AJ743" i="28"/>
  <c r="AK743" i="28"/>
  <c r="AM743" i="28"/>
  <c r="AN743" i="28"/>
  <c r="AG744" i="28"/>
  <c r="AH744" i="28"/>
  <c r="AJ744" i="28"/>
  <c r="AK744" i="28"/>
  <c r="AM744" i="28"/>
  <c r="AN744" i="28"/>
  <c r="AG745" i="28"/>
  <c r="AH745" i="28"/>
  <c r="AJ745" i="28"/>
  <c r="AK745" i="28"/>
  <c r="AM745" i="28"/>
  <c r="AN745" i="28"/>
  <c r="AG746" i="28"/>
  <c r="AH746" i="28"/>
  <c r="AJ746" i="28"/>
  <c r="AK746" i="28"/>
  <c r="AM746" i="28"/>
  <c r="AN746" i="28"/>
  <c r="AG747" i="28"/>
  <c r="AH747" i="28"/>
  <c r="AJ747" i="28"/>
  <c r="AK747" i="28"/>
  <c r="AM747" i="28"/>
  <c r="AN747" i="28"/>
  <c r="AG748" i="28"/>
  <c r="AH748" i="28"/>
  <c r="AJ748" i="28"/>
  <c r="AK748" i="28"/>
  <c r="AM748" i="28"/>
  <c r="AN748" i="28"/>
  <c r="AG749" i="28"/>
  <c r="AH749" i="28"/>
  <c r="AJ749" i="28"/>
  <c r="AK749" i="28"/>
  <c r="AM749" i="28"/>
  <c r="AN749" i="28"/>
  <c r="AG738" i="28"/>
  <c r="AC750" i="28"/>
  <c r="AA750" i="28"/>
  <c r="Y750" i="28"/>
  <c r="W750" i="28"/>
  <c r="U750" i="28"/>
  <c r="S750" i="28"/>
  <c r="Q750" i="28"/>
  <c r="O750" i="28"/>
  <c r="M750" i="28"/>
  <c r="K750" i="28"/>
  <c r="I750" i="28"/>
  <c r="AC731" i="28"/>
  <c r="AA731" i="28"/>
  <c r="Y731" i="28"/>
  <c r="W731" i="28"/>
  <c r="U731" i="28"/>
  <c r="S731" i="28"/>
  <c r="Q731" i="28"/>
  <c r="O731" i="28"/>
  <c r="M731" i="28"/>
  <c r="K731" i="28"/>
  <c r="I731" i="28"/>
  <c r="AG716" i="28"/>
  <c r="AH716" i="28"/>
  <c r="AJ716" i="28"/>
  <c r="AK716" i="28"/>
  <c r="AM716" i="28"/>
  <c r="AN716" i="28"/>
  <c r="AG717" i="28"/>
  <c r="AH717" i="28"/>
  <c r="AJ717" i="28"/>
  <c r="AK717" i="28"/>
  <c r="AM717" i="28"/>
  <c r="AN717" i="28"/>
  <c r="AG718" i="28"/>
  <c r="AH718" i="28"/>
  <c r="AJ718" i="28"/>
  <c r="AK718" i="28"/>
  <c r="AM718" i="28"/>
  <c r="AN718" i="28"/>
  <c r="AG719" i="28"/>
  <c r="AH719" i="28"/>
  <c r="AJ719" i="28"/>
  <c r="AK719" i="28"/>
  <c r="AM719" i="28"/>
  <c r="AN719" i="28"/>
  <c r="AG720" i="28"/>
  <c r="AH720" i="28"/>
  <c r="AJ720" i="28"/>
  <c r="AK720" i="28"/>
  <c r="AM720" i="28"/>
  <c r="AN720" i="28"/>
  <c r="AG721" i="28"/>
  <c r="AH721" i="28"/>
  <c r="AJ721" i="28"/>
  <c r="AK721" i="28"/>
  <c r="AM721" i="28"/>
  <c r="AN721" i="28"/>
  <c r="AG722" i="28"/>
  <c r="AH722" i="28"/>
  <c r="AJ722" i="28"/>
  <c r="AK722" i="28"/>
  <c r="AM722" i="28"/>
  <c r="AN722" i="28"/>
  <c r="AG723" i="28"/>
  <c r="AH723" i="28"/>
  <c r="AJ723" i="28"/>
  <c r="AK723" i="28"/>
  <c r="AM723" i="28"/>
  <c r="AN723" i="28"/>
  <c r="AG724" i="28"/>
  <c r="AH724" i="28"/>
  <c r="AJ724" i="28"/>
  <c r="AK724" i="28"/>
  <c r="AM724" i="28"/>
  <c r="AN724" i="28"/>
  <c r="AG725" i="28"/>
  <c r="AH725" i="28"/>
  <c r="AJ725" i="28"/>
  <c r="AK725" i="28"/>
  <c r="AM725" i="28"/>
  <c r="AN725" i="28"/>
  <c r="AG726" i="28"/>
  <c r="AH726" i="28"/>
  <c r="AJ726" i="28"/>
  <c r="AK726" i="28"/>
  <c r="AM726" i="28"/>
  <c r="AN726" i="28"/>
  <c r="AG727" i="28"/>
  <c r="AH727" i="28"/>
  <c r="AJ727" i="28"/>
  <c r="AK727" i="28"/>
  <c r="AM727" i="28"/>
  <c r="AN727" i="28"/>
  <c r="AG728" i="28"/>
  <c r="AH728" i="28"/>
  <c r="AJ728" i="28"/>
  <c r="AK728" i="28"/>
  <c r="AM728" i="28"/>
  <c r="AN728" i="28"/>
  <c r="AG729" i="28"/>
  <c r="AH729" i="28"/>
  <c r="AJ729" i="28"/>
  <c r="AK729" i="28"/>
  <c r="AM729" i="28"/>
  <c r="AN729" i="28"/>
  <c r="AG730" i="28"/>
  <c r="AH730" i="28"/>
  <c r="AJ730" i="28"/>
  <c r="AK730" i="28"/>
  <c r="AM730" i="28"/>
  <c r="AN730" i="28"/>
  <c r="AG711" i="28"/>
  <c r="I704" i="28"/>
  <c r="AC704" i="28"/>
  <c r="AA704" i="28"/>
  <c r="Y704" i="28"/>
  <c r="W704" i="28"/>
  <c r="U704" i="28"/>
  <c r="S704" i="28"/>
  <c r="Q704" i="28"/>
  <c r="O704" i="28"/>
  <c r="M704" i="28"/>
  <c r="K704" i="28"/>
  <c r="AG691" i="28"/>
  <c r="AG696" i="28"/>
  <c r="AH696" i="28"/>
  <c r="AJ696" i="28"/>
  <c r="AK696" i="28"/>
  <c r="AM696" i="28"/>
  <c r="AN696" i="28"/>
  <c r="AG697" i="28"/>
  <c r="AH697" i="28"/>
  <c r="AJ697" i="28"/>
  <c r="AK697" i="28"/>
  <c r="AM697" i="28"/>
  <c r="AN697" i="28"/>
  <c r="AG698" i="28"/>
  <c r="AH698" i="28"/>
  <c r="AJ698" i="28"/>
  <c r="AK698" i="28"/>
  <c r="AM698" i="28"/>
  <c r="AN698" i="28"/>
  <c r="AG699" i="28"/>
  <c r="AH699" i="28"/>
  <c r="AJ699" i="28"/>
  <c r="AK699" i="28"/>
  <c r="AM699" i="28"/>
  <c r="AN699" i="28"/>
  <c r="AG700" i="28"/>
  <c r="AH700" i="28"/>
  <c r="AJ700" i="28"/>
  <c r="AK700" i="28"/>
  <c r="AM700" i="28"/>
  <c r="AN700" i="28"/>
  <c r="AG701" i="28"/>
  <c r="AH701" i="28"/>
  <c r="AJ701" i="28"/>
  <c r="AK701" i="28"/>
  <c r="AM701" i="28"/>
  <c r="AN701" i="28"/>
  <c r="AG702" i="28"/>
  <c r="AH702" i="28"/>
  <c r="AJ702" i="28"/>
  <c r="AK702" i="28"/>
  <c r="AM702" i="28"/>
  <c r="AN702" i="28"/>
  <c r="AG703" i="28"/>
  <c r="AH703" i="28"/>
  <c r="AJ703" i="28"/>
  <c r="AK703" i="28"/>
  <c r="AM703" i="28"/>
  <c r="AN703" i="28"/>
  <c r="AN695" i="28"/>
  <c r="AM695" i="28"/>
  <c r="AK695" i="28"/>
  <c r="AJ695" i="28"/>
  <c r="AH695" i="28"/>
  <c r="AG695" i="28"/>
  <c r="AY744" i="28"/>
  <c r="AX744" i="28"/>
  <c r="AW744" i="28"/>
  <c r="AV744" i="28"/>
  <c r="AU744" i="28"/>
  <c r="AT744" i="28"/>
  <c r="AS744" i="28"/>
  <c r="AR744" i="28"/>
  <c r="AY743" i="28"/>
  <c r="AX743" i="28"/>
  <c r="AW743" i="28"/>
  <c r="AV743" i="28"/>
  <c r="AU743" i="28"/>
  <c r="AT743" i="28"/>
  <c r="AS743" i="28"/>
  <c r="AR743" i="28"/>
  <c r="AY742" i="28"/>
  <c r="AX742" i="28"/>
  <c r="AW742" i="28"/>
  <c r="AV742" i="28"/>
  <c r="AU742" i="28"/>
  <c r="AT742" i="28"/>
  <c r="AS742" i="28"/>
  <c r="AR742" i="28"/>
  <c r="AN742" i="28"/>
  <c r="AM742" i="28"/>
  <c r="AK742" i="28"/>
  <c r="AJ742" i="28"/>
  <c r="AH742" i="28"/>
  <c r="AG742" i="28"/>
  <c r="AY717" i="28"/>
  <c r="AX717" i="28"/>
  <c r="AW717" i="28"/>
  <c r="AV717" i="28"/>
  <c r="AU717" i="28"/>
  <c r="AT717" i="28"/>
  <c r="AS717" i="28"/>
  <c r="AR717" i="28"/>
  <c r="AY716" i="28"/>
  <c r="AX716" i="28"/>
  <c r="AW716" i="28"/>
  <c r="AV716" i="28"/>
  <c r="AU716" i="28"/>
  <c r="AT716" i="28"/>
  <c r="AS716" i="28"/>
  <c r="AR716" i="28"/>
  <c r="AY715" i="28"/>
  <c r="AX715" i="28"/>
  <c r="AW715" i="28"/>
  <c r="AV715" i="28"/>
  <c r="AU715" i="28"/>
  <c r="AT715" i="28"/>
  <c r="AS715" i="28"/>
  <c r="AR715" i="28"/>
  <c r="AN715" i="28"/>
  <c r="AM715" i="28"/>
  <c r="AK715" i="28"/>
  <c r="AJ715" i="28"/>
  <c r="AH715" i="28"/>
  <c r="AG715" i="28"/>
  <c r="AY697" i="28"/>
  <c r="AX697" i="28"/>
  <c r="AW697" i="28"/>
  <c r="AV697" i="28"/>
  <c r="AU697" i="28"/>
  <c r="AT697" i="28"/>
  <c r="AS697" i="28"/>
  <c r="AR697" i="28"/>
  <c r="AY696" i="28"/>
  <c r="AX696" i="28"/>
  <c r="AW696" i="28"/>
  <c r="AV696" i="28"/>
  <c r="AU696" i="28"/>
  <c r="AT696" i="28"/>
  <c r="AS696" i="28"/>
  <c r="AR696" i="28"/>
  <c r="AY695" i="28"/>
  <c r="AX695" i="28"/>
  <c r="AW695" i="28"/>
  <c r="AV695" i="28"/>
  <c r="AU695" i="28"/>
  <c r="AT695" i="28"/>
  <c r="AS695" i="28"/>
  <c r="AR695" i="28"/>
  <c r="AG674" i="28"/>
  <c r="AY680" i="28"/>
  <c r="AX680" i="28"/>
  <c r="AW680" i="28"/>
  <c r="AV680" i="28"/>
  <c r="AU680" i="28"/>
  <c r="AT680" i="28"/>
  <c r="AS680" i="28"/>
  <c r="AR680" i="28"/>
  <c r="AY679" i="28"/>
  <c r="AX679" i="28"/>
  <c r="AW679" i="28"/>
  <c r="AV679" i="28"/>
  <c r="AU679" i="28"/>
  <c r="AT679" i="28"/>
  <c r="AS679" i="28"/>
  <c r="AR679" i="28"/>
  <c r="AY678" i="28"/>
  <c r="AX678" i="28"/>
  <c r="AW678" i="28"/>
  <c r="AV678" i="28"/>
  <c r="AU678" i="28"/>
  <c r="AT678" i="28"/>
  <c r="AS678" i="28"/>
  <c r="AR678" i="28"/>
  <c r="AC683" i="28"/>
  <c r="AA683" i="28"/>
  <c r="Y683" i="28"/>
  <c r="W683" i="28"/>
  <c r="U683" i="28"/>
  <c r="S683" i="28"/>
  <c r="Q683" i="28"/>
  <c r="O683" i="28"/>
  <c r="M683" i="28"/>
  <c r="K683" i="28"/>
  <c r="I683" i="28"/>
  <c r="AN678" i="28"/>
  <c r="AM678" i="28"/>
  <c r="AK678" i="28"/>
  <c r="AJ678" i="28"/>
  <c r="AH678" i="28"/>
  <c r="AG678" i="28"/>
  <c r="AN682" i="28"/>
  <c r="AM682" i="28"/>
  <c r="AK682" i="28"/>
  <c r="AJ682" i="28"/>
  <c r="AH682" i="28"/>
  <c r="AG682" i="28"/>
  <c r="AN681" i="28"/>
  <c r="AM681" i="28"/>
  <c r="AK681" i="28"/>
  <c r="AJ681" i="28"/>
  <c r="AH681" i="28"/>
  <c r="AG681" i="28"/>
  <c r="AN680" i="28"/>
  <c r="AM680" i="28"/>
  <c r="AK680" i="28"/>
  <c r="AJ680" i="28"/>
  <c r="AH680" i="28"/>
  <c r="AG680" i="28"/>
  <c r="AN679" i="28"/>
  <c r="AM679" i="28"/>
  <c r="AK679" i="28"/>
  <c r="AJ679" i="28"/>
  <c r="AH679" i="28"/>
  <c r="AG679" i="28"/>
  <c r="S660" i="28"/>
  <c r="O660" i="28"/>
  <c r="K660" i="28"/>
  <c r="AN658" i="28"/>
  <c r="AM658" i="28"/>
  <c r="AL658" i="28"/>
  <c r="AN657" i="28"/>
  <c r="AM657" i="28"/>
  <c r="AL657" i="28"/>
  <c r="AN656" i="28"/>
  <c r="AM656" i="28"/>
  <c r="AL656" i="28"/>
  <c r="AH659" i="28"/>
  <c r="AG659" i="28"/>
  <c r="AH658" i="28"/>
  <c r="AG658" i="28"/>
  <c r="AH657" i="28"/>
  <c r="AG657" i="28"/>
  <c r="AH656" i="28"/>
  <c r="AG656" i="28"/>
  <c r="AG652" i="28"/>
  <c r="AH643" i="28"/>
  <c r="AG643" i="28"/>
  <c r="AG640" i="28"/>
  <c r="B639" i="28"/>
  <c r="AG599" i="28"/>
  <c r="AH605" i="28" s="1"/>
  <c r="AG578" i="28"/>
  <c r="AH583" i="28" s="1"/>
  <c r="AA556" i="28"/>
  <c r="AG552" i="28"/>
  <c r="AH557" i="28" s="1"/>
  <c r="AA557" i="28"/>
  <c r="AA558" i="28"/>
  <c r="AA559" i="28"/>
  <c r="AG531" i="28"/>
  <c r="AH535" i="28" s="1"/>
  <c r="AG510" i="28"/>
  <c r="Y603" i="28"/>
  <c r="Y604" i="28"/>
  <c r="Y605" i="28"/>
  <c r="Y606" i="28"/>
  <c r="X582" i="28"/>
  <c r="X583" i="28"/>
  <c r="X584" i="28"/>
  <c r="X585" i="28"/>
  <c r="W535" i="28"/>
  <c r="W536" i="28"/>
  <c r="W537" i="28"/>
  <c r="W538" i="28"/>
  <c r="AA514" i="28"/>
  <c r="AA515" i="28"/>
  <c r="AA516" i="28"/>
  <c r="AA517" i="28"/>
  <c r="AG491" i="28"/>
  <c r="AG493" i="28" s="1"/>
  <c r="B486" i="28"/>
  <c r="AG472" i="28"/>
  <c r="AH472" i="28"/>
  <c r="AG470" i="28"/>
  <c r="AG422" i="28"/>
  <c r="B431" i="28" s="1"/>
  <c r="AM424" i="28"/>
  <c r="AL424" i="28"/>
  <c r="AK424" i="28"/>
  <c r="AI426" i="28"/>
  <c r="AI425" i="28"/>
  <c r="AI424" i="28"/>
  <c r="AG426" i="28"/>
  <c r="AH426" i="28" s="1"/>
  <c r="AG425" i="28"/>
  <c r="AH425" i="28" s="1"/>
  <c r="AG424" i="28"/>
  <c r="AH424" i="28" s="1"/>
  <c r="Q427" i="28"/>
  <c r="B419" i="28"/>
  <c r="AG416" i="28"/>
  <c r="AH416" i="28" s="1"/>
  <c r="B418" i="28" s="1"/>
  <c r="B411" i="28"/>
  <c r="AV745" i="28" l="1"/>
  <c r="AL695" i="28"/>
  <c r="AH790" i="28"/>
  <c r="AH788" i="28"/>
  <c r="AK830" i="28"/>
  <c r="AK828" i="28"/>
  <c r="AK826" i="28"/>
  <c r="AK827" i="28"/>
  <c r="AK831" i="28"/>
  <c r="AK829" i="28"/>
  <c r="B663" i="28"/>
  <c r="AN659" i="28"/>
  <c r="AM659" i="28"/>
  <c r="AL659" i="28"/>
  <c r="AK808" i="28"/>
  <c r="AK810" i="28"/>
  <c r="AK806" i="28"/>
  <c r="AK807" i="28"/>
  <c r="AK811" i="28"/>
  <c r="AK809" i="28"/>
  <c r="AO728" i="28"/>
  <c r="AU718" i="28"/>
  <c r="AO727" i="28"/>
  <c r="AI715" i="28"/>
  <c r="AI720" i="28"/>
  <c r="AS718" i="28"/>
  <c r="AV681" i="28"/>
  <c r="AO715" i="28"/>
  <c r="AO721" i="28"/>
  <c r="AI702" i="28"/>
  <c r="AI698" i="28"/>
  <c r="AL702" i="28"/>
  <c r="AO702" i="28"/>
  <c r="AO698" i="28"/>
  <c r="B707" i="28"/>
  <c r="AI695" i="28"/>
  <c r="AH556" i="28"/>
  <c r="AV698" i="28"/>
  <c r="AL699" i="28"/>
  <c r="AR718" i="28"/>
  <c r="AY698" i="28"/>
  <c r="AI703" i="28"/>
  <c r="AI699" i="28"/>
  <c r="AL703" i="28"/>
  <c r="AO703" i="28"/>
  <c r="AO699" i="28"/>
  <c r="B686" i="28"/>
  <c r="AR698" i="28"/>
  <c r="AI727" i="28"/>
  <c r="AW698" i="28"/>
  <c r="AS698" i="28"/>
  <c r="AI700" i="28"/>
  <c r="AI696" i="28"/>
  <c r="AL700" i="28"/>
  <c r="AL696" i="28"/>
  <c r="AO700" i="28"/>
  <c r="AO696" i="28"/>
  <c r="AO695" i="28"/>
  <c r="AY718" i="28"/>
  <c r="AL725" i="28"/>
  <c r="AI718" i="28"/>
  <c r="AI717" i="28"/>
  <c r="AU698" i="28"/>
  <c r="AL698" i="28"/>
  <c r="AX698" i="28"/>
  <c r="AT698" i="28"/>
  <c r="AI701" i="28"/>
  <c r="AI697" i="28"/>
  <c r="AL701" i="28"/>
  <c r="AL697" i="28"/>
  <c r="AO701" i="28"/>
  <c r="AO697" i="28"/>
  <c r="AO716" i="28"/>
  <c r="AO730" i="28"/>
  <c r="AL723" i="28"/>
  <c r="AL722" i="28"/>
  <c r="AL716" i="28"/>
  <c r="B734" i="28"/>
  <c r="AL715" i="28"/>
  <c r="AI808" i="28"/>
  <c r="B836" i="28"/>
  <c r="AO829" i="28"/>
  <c r="AR829" i="28"/>
  <c r="AS829" i="28"/>
  <c r="AT829" i="28"/>
  <c r="AI831" i="28"/>
  <c r="AI827" i="28"/>
  <c r="AI830" i="28"/>
  <c r="AI826" i="28"/>
  <c r="AI829" i="28"/>
  <c r="AI828" i="28"/>
  <c r="AI811" i="28"/>
  <c r="AI807" i="28"/>
  <c r="AI806" i="28"/>
  <c r="AI810" i="28"/>
  <c r="AI809" i="28"/>
  <c r="AG793" i="28"/>
  <c r="AG791" i="28"/>
  <c r="AG789" i="28"/>
  <c r="AH793" i="28"/>
  <c r="AH791" i="28"/>
  <c r="AH789" i="28"/>
  <c r="AG792" i="28"/>
  <c r="AG790" i="28"/>
  <c r="AG788" i="28"/>
  <c r="AH792" i="28"/>
  <c r="AO743" i="28"/>
  <c r="AL743" i="28"/>
  <c r="AT745" i="28"/>
  <c r="AL742" i="28"/>
  <c r="AI749" i="28"/>
  <c r="AU745" i="28"/>
  <c r="B753" i="28"/>
  <c r="AI745" i="28"/>
  <c r="AI742" i="28"/>
  <c r="AO748" i="28"/>
  <c r="AL747" i="28"/>
  <c r="AL746" i="28"/>
  <c r="AO744" i="28"/>
  <c r="AY745" i="28"/>
  <c r="AO747" i="28"/>
  <c r="AI746" i="28"/>
  <c r="AX745" i="28"/>
  <c r="AO749" i="28"/>
  <c r="AL748" i="28"/>
  <c r="AI747" i="28"/>
  <c r="AO745" i="28"/>
  <c r="AL744" i="28"/>
  <c r="AI743" i="28"/>
  <c r="AS745" i="28"/>
  <c r="AW745" i="28"/>
  <c r="AO742" i="28"/>
  <c r="AL749" i="28"/>
  <c r="AI748" i="28"/>
  <c r="AO746" i="28"/>
  <c r="AL745" i="28"/>
  <c r="AI744" i="28"/>
  <c r="AR745" i="28"/>
  <c r="AV718" i="28"/>
  <c r="AI730" i="28"/>
  <c r="AL721" i="28"/>
  <c r="AL719" i="28"/>
  <c r="AW718" i="28"/>
  <c r="AL730" i="28"/>
  <c r="AO729" i="28"/>
  <c r="AI728" i="28"/>
  <c r="AI726" i="28"/>
  <c r="AI725" i="28"/>
  <c r="AL724" i="28"/>
  <c r="AO722" i="28"/>
  <c r="AO720" i="28"/>
  <c r="AO719" i="28"/>
  <c r="AI719" i="28"/>
  <c r="AL717" i="28"/>
  <c r="AI729" i="28"/>
  <c r="AL728" i="28"/>
  <c r="AO726" i="28"/>
  <c r="AO724" i="28"/>
  <c r="AO723" i="28"/>
  <c r="AI723" i="28"/>
  <c r="AL718" i="28"/>
  <c r="AO717" i="28"/>
  <c r="AI716" i="28"/>
  <c r="AX718" i="28"/>
  <c r="AT718" i="28"/>
  <c r="AL729" i="28"/>
  <c r="AL727" i="28"/>
  <c r="AL726" i="28"/>
  <c r="AO725" i="28"/>
  <c r="AI724" i="28"/>
  <c r="AI722" i="28"/>
  <c r="AI721" i="28"/>
  <c r="AL720" i="28"/>
  <c r="AO718" i="28"/>
  <c r="AO681" i="28"/>
  <c r="AO680" i="28"/>
  <c r="AR681" i="28"/>
  <c r="AL680" i="28"/>
  <c r="AI679" i="28"/>
  <c r="AI678" i="28"/>
  <c r="AW681" i="28"/>
  <c r="AS681" i="28"/>
  <c r="AI680" i="28"/>
  <c r="AL681" i="28"/>
  <c r="AO679" i="28"/>
  <c r="AX681" i="28"/>
  <c r="AT681" i="28"/>
  <c r="AI681" i="28"/>
  <c r="AL682" i="28"/>
  <c r="AO678" i="28"/>
  <c r="AO682" i="28"/>
  <c r="AY681" i="28"/>
  <c r="AU681" i="28"/>
  <c r="AI682" i="28"/>
  <c r="AL678" i="28"/>
  <c r="AL679" i="28"/>
  <c r="AI643" i="28"/>
  <c r="B648" i="28" s="1"/>
  <c r="AI658" i="28"/>
  <c r="AI656" i="28"/>
  <c r="AI659" i="28"/>
  <c r="AI657" i="28"/>
  <c r="B649" i="28"/>
  <c r="AG604" i="28"/>
  <c r="AG606" i="28"/>
  <c r="AH606" i="28"/>
  <c r="AH604" i="28"/>
  <c r="AH603" i="28"/>
  <c r="AG605" i="28"/>
  <c r="AG603" i="28"/>
  <c r="AH515" i="28"/>
  <c r="AG558" i="28"/>
  <c r="AG584" i="28"/>
  <c r="AH582" i="28"/>
  <c r="AG585" i="28"/>
  <c r="AG583" i="28"/>
  <c r="AG582" i="28"/>
  <c r="AH584" i="28"/>
  <c r="AH585" i="28"/>
  <c r="AG556" i="28"/>
  <c r="AH558" i="28"/>
  <c r="AG559" i="28"/>
  <c r="AG557" i="28"/>
  <c r="AH559" i="28"/>
  <c r="AG537" i="28"/>
  <c r="AG536" i="28"/>
  <c r="AG538" i="28"/>
  <c r="AG535" i="28"/>
  <c r="AH538" i="28"/>
  <c r="AH536" i="28"/>
  <c r="AH537" i="28"/>
  <c r="AG514" i="28"/>
  <c r="AG516" i="28"/>
  <c r="AH514" i="28"/>
  <c r="AH516" i="28"/>
  <c r="AG517" i="28"/>
  <c r="AG515" i="28"/>
  <c r="AH517" i="28"/>
  <c r="AG494" i="28"/>
  <c r="AI427" i="28"/>
  <c r="B429" i="28" s="1"/>
  <c r="AG495" i="28"/>
  <c r="AH427" i="28"/>
  <c r="B428" i="28" s="1"/>
  <c r="AN424" i="28"/>
  <c r="B430" i="28" s="1"/>
  <c r="B476" i="28"/>
  <c r="AG496" i="28"/>
  <c r="Y400" i="28"/>
  <c r="V400" i="28"/>
  <c r="S400" i="28"/>
  <c r="O400" i="28"/>
  <c r="AG385" i="28"/>
  <c r="AH385" i="28"/>
  <c r="AG386" i="28"/>
  <c r="AH386" i="28"/>
  <c r="AG387" i="28"/>
  <c r="AH387" i="28"/>
  <c r="AG388" i="28"/>
  <c r="AH388" i="28"/>
  <c r="AG389" i="28"/>
  <c r="AH389" i="28"/>
  <c r="AG390" i="28"/>
  <c r="AH390" i="28"/>
  <c r="AG391" i="28"/>
  <c r="AH391" i="28"/>
  <c r="AG392" i="28"/>
  <c r="AH392" i="28"/>
  <c r="AG393" i="28"/>
  <c r="AH393" i="28"/>
  <c r="AG394" i="28"/>
  <c r="AH394" i="28"/>
  <c r="AG395" i="28"/>
  <c r="AH395" i="28"/>
  <c r="AG396" i="28"/>
  <c r="AH396" i="28"/>
  <c r="AG397" i="28"/>
  <c r="AH397" i="28"/>
  <c r="AG398" i="28"/>
  <c r="AH398" i="28"/>
  <c r="AG399" i="28"/>
  <c r="AH399" i="28"/>
  <c r="AH384" i="28"/>
  <c r="AG384" i="28"/>
  <c r="AG382" i="28"/>
  <c r="AK388" i="28" s="1"/>
  <c r="X367" i="28"/>
  <c r="X368" i="28"/>
  <c r="X369" i="28"/>
  <c r="X370" i="28"/>
  <c r="X371" i="28"/>
  <c r="X366" i="28"/>
  <c r="U372" i="28"/>
  <c r="R372" i="28"/>
  <c r="O372" i="28"/>
  <c r="AG367" i="28"/>
  <c r="AH367" i="28"/>
  <c r="AG368" i="28"/>
  <c r="AH368" i="28"/>
  <c r="AG369" i="28"/>
  <c r="AH369" i="28"/>
  <c r="AG370" i="28"/>
  <c r="AH370" i="28"/>
  <c r="AG371" i="28"/>
  <c r="AH371" i="28"/>
  <c r="AG364" i="28"/>
  <c r="AK370" i="28" s="1"/>
  <c r="AH366" i="28"/>
  <c r="AG366" i="28"/>
  <c r="P356" i="28"/>
  <c r="AG347" i="28"/>
  <c r="AG353" i="28" s="1"/>
  <c r="B341" i="28"/>
  <c r="AG299" i="28"/>
  <c r="AH302" i="28" l="1"/>
  <c r="AH304" i="28"/>
  <c r="AH306" i="28"/>
  <c r="AH308" i="28"/>
  <c r="AH310" i="28"/>
  <c r="AH303" i="28"/>
  <c r="AH305" i="28"/>
  <c r="AH307" i="28"/>
  <c r="AH309" i="28"/>
  <c r="AG301" i="28"/>
  <c r="AG310" i="28"/>
  <c r="AG303" i="28"/>
  <c r="AG305" i="28"/>
  <c r="AG307" i="28"/>
  <c r="AG309" i="28"/>
  <c r="AH301" i="28"/>
  <c r="AG302" i="28"/>
  <c r="AG304" i="28"/>
  <c r="AG306" i="28"/>
  <c r="AG308" i="28"/>
  <c r="AO659" i="28"/>
  <c r="B662" i="28" s="1"/>
  <c r="AK832" i="28"/>
  <c r="B835" i="28" s="1"/>
  <c r="AI704" i="28"/>
  <c r="AZ718" i="28"/>
  <c r="B733" i="28" s="1"/>
  <c r="AL704" i="28"/>
  <c r="AZ698" i="28"/>
  <c r="B706" i="28" s="1"/>
  <c r="AI731" i="28"/>
  <c r="AO731" i="28"/>
  <c r="AI832" i="28"/>
  <c r="B833" i="28" s="1"/>
  <c r="AI812" i="28"/>
  <c r="B813" i="28" s="1"/>
  <c r="AH794" i="28"/>
  <c r="B796" i="28" s="1"/>
  <c r="AG794" i="28"/>
  <c r="B795" i="28" s="1"/>
  <c r="AO750" i="28"/>
  <c r="AZ745" i="28"/>
  <c r="B752" i="28" s="1"/>
  <c r="AL750" i="28"/>
  <c r="AI750" i="28"/>
  <c r="AL731" i="28"/>
  <c r="AO704" i="28"/>
  <c r="AO683" i="28"/>
  <c r="AL683" i="28"/>
  <c r="AI683" i="28"/>
  <c r="AZ681" i="28"/>
  <c r="B685" i="28" s="1"/>
  <c r="AG497" i="28"/>
  <c r="B498" i="28" s="1"/>
  <c r="AI660" i="28"/>
  <c r="B661" i="28" s="1"/>
  <c r="AH607" i="28"/>
  <c r="B608" i="28" s="1"/>
  <c r="AG607" i="28"/>
  <c r="B607" i="28" s="1"/>
  <c r="AG560" i="28"/>
  <c r="B560" i="28" s="1"/>
  <c r="AH586" i="28"/>
  <c r="B587" i="28" s="1"/>
  <c r="AG586" i="28"/>
  <c r="B586" i="28" s="1"/>
  <c r="AH560" i="28"/>
  <c r="B561" i="28" s="1"/>
  <c r="AG539" i="28"/>
  <c r="B539" i="28" s="1"/>
  <c r="AH539" i="28"/>
  <c r="B540" i="28" s="1"/>
  <c r="AH518" i="28"/>
  <c r="B519" i="28" s="1"/>
  <c r="AG518" i="28"/>
  <c r="B518" i="28" s="1"/>
  <c r="B403" i="28"/>
  <c r="AI392" i="28"/>
  <c r="AI390" i="28"/>
  <c r="AI388" i="28"/>
  <c r="AI386" i="28"/>
  <c r="AI384" i="28"/>
  <c r="AI399" i="28"/>
  <c r="AI397" i="28"/>
  <c r="AI395" i="28"/>
  <c r="AI393" i="28"/>
  <c r="AI391" i="28"/>
  <c r="AI389" i="28"/>
  <c r="AI387" i="28"/>
  <c r="AI385" i="28"/>
  <c r="AI398" i="28"/>
  <c r="AI396" i="28"/>
  <c r="AI394" i="28"/>
  <c r="AK397" i="28"/>
  <c r="AK393" i="28"/>
  <c r="AK389" i="28"/>
  <c r="AK385" i="28"/>
  <c r="AK399" i="28"/>
  <c r="AK395" i="28"/>
  <c r="AK391" i="28"/>
  <c r="AK387" i="28"/>
  <c r="AK384" i="28"/>
  <c r="AK398" i="28"/>
  <c r="AK394" i="28"/>
  <c r="AK390" i="28"/>
  <c r="AK386" i="28"/>
  <c r="AK396" i="28"/>
  <c r="AK392" i="28"/>
  <c r="AI367" i="28"/>
  <c r="AK367" i="28"/>
  <c r="AI371" i="28"/>
  <c r="AK371" i="28"/>
  <c r="AK366" i="28"/>
  <c r="AK368" i="28"/>
  <c r="AI366" i="28"/>
  <c r="AI369" i="28"/>
  <c r="AK369" i="28"/>
  <c r="AI370" i="28"/>
  <c r="AI368" i="28"/>
  <c r="AG351" i="28"/>
  <c r="AG354" i="28"/>
  <c r="AG355" i="28"/>
  <c r="AG350" i="28"/>
  <c r="AG352" i="28"/>
  <c r="AH311" i="28" l="1"/>
  <c r="B312" i="28" s="1"/>
  <c r="AG311" i="28"/>
  <c r="B311" i="28" s="1"/>
  <c r="B705" i="28"/>
  <c r="B732" i="28"/>
  <c r="B684" i="28"/>
  <c r="AK812" i="28"/>
  <c r="B814" i="28" s="1"/>
  <c r="B751" i="28"/>
  <c r="AI400" i="28"/>
  <c r="B401" i="28" s="1"/>
  <c r="AK400" i="28"/>
  <c r="B402" i="28" s="1"/>
  <c r="AK372" i="28"/>
  <c r="B374" i="28" s="1"/>
  <c r="AI372" i="28"/>
  <c r="B373" i="28" s="1"/>
  <c r="AG356" i="28"/>
  <c r="B357" i="28" s="1"/>
  <c r="AI221" i="28" l="1"/>
  <c r="AG221" i="28"/>
  <c r="AG220" i="28"/>
  <c r="AH198" i="28"/>
  <c r="AG198" i="28"/>
  <c r="AG196" i="28"/>
  <c r="AG202" i="28" s="1"/>
  <c r="C191" i="28"/>
  <c r="AM189" i="28" s="1"/>
  <c r="AM190" i="28"/>
  <c r="AM188" i="28"/>
  <c r="AH191" i="28"/>
  <c r="AG191" i="28"/>
  <c r="AG189" i="28"/>
  <c r="AH177" i="28"/>
  <c r="AG177" i="28"/>
  <c r="AG175" i="28"/>
  <c r="AG180" i="28" s="1"/>
  <c r="AM168" i="28"/>
  <c r="AM167" i="28"/>
  <c r="AH169" i="28"/>
  <c r="AG169" i="28"/>
  <c r="AM157" i="28"/>
  <c r="AM156" i="28"/>
  <c r="AH158" i="28"/>
  <c r="AG158" i="28"/>
  <c r="AG156" i="28"/>
  <c r="V145" i="28"/>
  <c r="AM166" i="28" s="1"/>
  <c r="Q145" i="28"/>
  <c r="AM155" i="28" s="1"/>
  <c r="L145" i="28"/>
  <c r="L92" i="28"/>
  <c r="AM142" i="28"/>
  <c r="AL142" i="28"/>
  <c r="AM141" i="28"/>
  <c r="AL141" i="28"/>
  <c r="AM140" i="28"/>
  <c r="AL140" i="28"/>
  <c r="AH144" i="28"/>
  <c r="AG144" i="28"/>
  <c r="AH143" i="28"/>
  <c r="AG143" i="28"/>
  <c r="AH142" i="28"/>
  <c r="AG142" i="28"/>
  <c r="AG140" i="28"/>
  <c r="AP141" i="28" s="1"/>
  <c r="AH129" i="28"/>
  <c r="AG129" i="28"/>
  <c r="AG127" i="28"/>
  <c r="AG131" i="28" s="1"/>
  <c r="AH123" i="28"/>
  <c r="AG123" i="28"/>
  <c r="AM122" i="28"/>
  <c r="AM121" i="28"/>
  <c r="AG121" i="28"/>
  <c r="B116" i="28"/>
  <c r="B110" i="28"/>
  <c r="AH224" i="28" l="1"/>
  <c r="AI225" i="28"/>
  <c r="AG227" i="28"/>
  <c r="AH228" i="28"/>
  <c r="AI229" i="28"/>
  <c r="AG231" i="28"/>
  <c r="AH232" i="28"/>
  <c r="AI233" i="28"/>
  <c r="AG235" i="28"/>
  <c r="AH236" i="28"/>
  <c r="AI237" i="28"/>
  <c r="AG239" i="28"/>
  <c r="AH240" i="28"/>
  <c r="AI241" i="28"/>
  <c r="AG243" i="28"/>
  <c r="AH244" i="28"/>
  <c r="AI245" i="28"/>
  <c r="AG247" i="28"/>
  <c r="AH248" i="28"/>
  <c r="AI249" i="28"/>
  <c r="AG251" i="28"/>
  <c r="AH252" i="28"/>
  <c r="AI253" i="28"/>
  <c r="AG255" i="28"/>
  <c r="AH256" i="28"/>
  <c r="AI257" i="28"/>
  <c r="AG259" i="28"/>
  <c r="AH260" i="28"/>
  <c r="AI261" i="28"/>
  <c r="AG263" i="28"/>
  <c r="AH264" i="28"/>
  <c r="AI265" i="28"/>
  <c r="AG267" i="28"/>
  <c r="AH268" i="28"/>
  <c r="AI269" i="28"/>
  <c r="AG271" i="28"/>
  <c r="AI223" i="28"/>
  <c r="AG225" i="28"/>
  <c r="AH226" i="28"/>
  <c r="AG229" i="28"/>
  <c r="AH230" i="28"/>
  <c r="AI231" i="28"/>
  <c r="AG233" i="28"/>
  <c r="AI235" i="28"/>
  <c r="AH238" i="28"/>
  <c r="AG241" i="28"/>
  <c r="AI243" i="28"/>
  <c r="AH246" i="28"/>
  <c r="AG249" i="28"/>
  <c r="AI251" i="28"/>
  <c r="AH254" i="28"/>
  <c r="AG257" i="28"/>
  <c r="AI259" i="28"/>
  <c r="AH262" i="28"/>
  <c r="AG265" i="28"/>
  <c r="AI267" i="28"/>
  <c r="AH270" i="28"/>
  <c r="AG232" i="28"/>
  <c r="AG236" i="28"/>
  <c r="AI238" i="28"/>
  <c r="AH241" i="28"/>
  <c r="AG244" i="28"/>
  <c r="AI246" i="28"/>
  <c r="AH249" i="28"/>
  <c r="AG252" i="28"/>
  <c r="AI254" i="28"/>
  <c r="AH257" i="28"/>
  <c r="AG260" i="28"/>
  <c r="AI224" i="28"/>
  <c r="AG226" i="28"/>
  <c r="AH227" i="28"/>
  <c r="AI228" i="28"/>
  <c r="AG230" i="28"/>
  <c r="AH231" i="28"/>
  <c r="AI232" i="28"/>
  <c r="AG234" i="28"/>
  <c r="AH235" i="28"/>
  <c r="AI236" i="28"/>
  <c r="AG238" i="28"/>
  <c r="AH239" i="28"/>
  <c r="AI240" i="28"/>
  <c r="AG242" i="28"/>
  <c r="AH243" i="28"/>
  <c r="AI244" i="28"/>
  <c r="AG246" i="28"/>
  <c r="AH247" i="28"/>
  <c r="AI248" i="28"/>
  <c r="AG250" i="28"/>
  <c r="AH251" i="28"/>
  <c r="AI252" i="28"/>
  <c r="AG254" i="28"/>
  <c r="AH255" i="28"/>
  <c r="AI256" i="28"/>
  <c r="AG258" i="28"/>
  <c r="AH259" i="28"/>
  <c r="AI260" i="28"/>
  <c r="AG262" i="28"/>
  <c r="AH263" i="28"/>
  <c r="AI264" i="28"/>
  <c r="AG266" i="28"/>
  <c r="AH267" i="28"/>
  <c r="AI268" i="28"/>
  <c r="AG270" i="28"/>
  <c r="AH271" i="28"/>
  <c r="AG223" i="28"/>
  <c r="AI227" i="28"/>
  <c r="AH234" i="28"/>
  <c r="AG237" i="28"/>
  <c r="AI239" i="28"/>
  <c r="AH242" i="28"/>
  <c r="AG245" i="28"/>
  <c r="AI247" i="28"/>
  <c r="AH250" i="28"/>
  <c r="AG253" i="28"/>
  <c r="AI255" i="28"/>
  <c r="AH258" i="28"/>
  <c r="AG261" i="28"/>
  <c r="AI263" i="28"/>
  <c r="AH266" i="28"/>
  <c r="AG269" i="28"/>
  <c r="AI271" i="28"/>
  <c r="AG224" i="28"/>
  <c r="AH225" i="28"/>
  <c r="AI226" i="28"/>
  <c r="AG228" i="28"/>
  <c r="AH229" i="28"/>
  <c r="AI230" i="28"/>
  <c r="AH233" i="28"/>
  <c r="AI234" i="28"/>
  <c r="AH237" i="28"/>
  <c r="AG240" i="28"/>
  <c r="AI242" i="28"/>
  <c r="AH245" i="28"/>
  <c r="AG248" i="28"/>
  <c r="AI250" i="28"/>
  <c r="AH253" i="28"/>
  <c r="AG256" i="28"/>
  <c r="AI258" i="28"/>
  <c r="AH261" i="28"/>
  <c r="AI262" i="28"/>
  <c r="AG268" i="28"/>
  <c r="AI266" i="28"/>
  <c r="AG264" i="28"/>
  <c r="AH269" i="28"/>
  <c r="AI270" i="28"/>
  <c r="AH223" i="28"/>
  <c r="AH265" i="28"/>
  <c r="B161" i="28"/>
  <c r="AI158" i="28"/>
  <c r="B159" i="28" s="1"/>
  <c r="B193" i="28"/>
  <c r="AM191" i="28"/>
  <c r="AM169" i="28"/>
  <c r="B171" i="28" s="1"/>
  <c r="AI169" i="28"/>
  <c r="B170" i="28" s="1"/>
  <c r="AM158" i="28"/>
  <c r="B160" i="28" s="1"/>
  <c r="AM123" i="28"/>
  <c r="AI191" i="28"/>
  <c r="B192" i="28" s="1"/>
  <c r="AG200" i="28"/>
  <c r="AG201" i="28"/>
  <c r="AP140" i="28"/>
  <c r="AG179" i="28"/>
  <c r="AI177" i="28"/>
  <c r="B183" i="28" s="1"/>
  <c r="AG133" i="28"/>
  <c r="AI129" i="28"/>
  <c r="B135" i="28" s="1"/>
  <c r="AI198" i="28"/>
  <c r="B204" i="28" s="1"/>
  <c r="AG132" i="28"/>
  <c r="AP142" i="28"/>
  <c r="AG181" i="28"/>
  <c r="AL143" i="28"/>
  <c r="AI142" i="28"/>
  <c r="AI143" i="28"/>
  <c r="AI144" i="28"/>
  <c r="AM143" i="28"/>
  <c r="AI123" i="28"/>
  <c r="AB92" i="28"/>
  <c r="X92" i="28"/>
  <c r="T92" i="28"/>
  <c r="P92" i="28"/>
  <c r="AH60" i="28"/>
  <c r="AG67" i="28" s="1"/>
  <c r="AQ86" i="28"/>
  <c r="AP86" i="28"/>
  <c r="AO86" i="28"/>
  <c r="AN86" i="28"/>
  <c r="AM86" i="28"/>
  <c r="AQ85" i="28"/>
  <c r="AP85" i="28"/>
  <c r="AO85" i="28"/>
  <c r="AN85" i="28"/>
  <c r="AM85" i="28"/>
  <c r="AQ84" i="28"/>
  <c r="AP84" i="28"/>
  <c r="AO84" i="28"/>
  <c r="AN84" i="28"/>
  <c r="AM84" i="28"/>
  <c r="AH82" i="28"/>
  <c r="Q68" i="28"/>
  <c r="B50" i="28"/>
  <c r="B49" i="28"/>
  <c r="AI273" i="28" l="1"/>
  <c r="B274" i="28" s="1"/>
  <c r="AH273" i="28"/>
  <c r="B273" i="28" s="1"/>
  <c r="AG273" i="28"/>
  <c r="B272" i="28" s="1"/>
  <c r="AG203" i="28"/>
  <c r="B205" i="28" s="1"/>
  <c r="AG134" i="28"/>
  <c r="B136" i="28" s="1"/>
  <c r="AG182" i="28"/>
  <c r="B184" i="28" s="1"/>
  <c r="AP87" i="28"/>
  <c r="AG86" i="28"/>
  <c r="AG87" i="28"/>
  <c r="AG88" i="28"/>
  <c r="AG84" i="28"/>
  <c r="AG85" i="28"/>
  <c r="AN87" i="28"/>
  <c r="AP143" i="28"/>
  <c r="B148" i="28" s="1"/>
  <c r="AN143" i="28"/>
  <c r="B147" i="28" s="1"/>
  <c r="AI145" i="28"/>
  <c r="B146" i="28" s="1"/>
  <c r="AM87" i="28"/>
  <c r="AQ87" i="28"/>
  <c r="AO87" i="28"/>
  <c r="AG63" i="28"/>
  <c r="AG64" i="28"/>
  <c r="AG65" i="28"/>
  <c r="AG66" i="28"/>
  <c r="AG89" i="28" l="1"/>
  <c r="B93" i="28" s="1"/>
  <c r="AR87" i="28"/>
  <c r="B94" i="28" s="1"/>
  <c r="AG68" i="28"/>
  <c r="B69" i="28" s="1"/>
  <c r="D64" i="50"/>
  <c r="B9" i="49"/>
  <c r="B8" i="46"/>
  <c r="B8" i="28"/>
  <c r="B12" i="48"/>
  <c r="N9" i="50"/>
  <c r="N12" i="48" s="1"/>
  <c r="N8" i="46" l="1"/>
  <c r="N8" i="28"/>
  <c r="N9" i="49"/>
  <c r="C1130" i="28"/>
  <c r="AG1048" i="28" l="1"/>
  <c r="AG1053" i="28" l="1"/>
  <c r="AG1052" i="28"/>
  <c r="AG1051" i="28"/>
  <c r="AG1054" i="28"/>
  <c r="AG1055" i="28" l="1"/>
  <c r="B1055" i="28" s="1"/>
</calcChain>
</file>

<file path=xl/sharedStrings.xml><?xml version="1.0" encoding="utf-8"?>
<sst xmlns="http://schemas.openxmlformats.org/spreadsheetml/2006/main" count="15172" uniqueCount="6646">
  <si>
    <t>CENSO NACIONAL DE GOBIERNOS
MUNICIPALES Y DELEGACIONALES
2017 
Módulo 2:
Administración Pública Municipal o Delegacional</t>
  </si>
  <si>
    <t xml:space="preserve">Presentación </t>
  </si>
  <si>
    <t>Informantes</t>
  </si>
  <si>
    <t>Glosario</t>
  </si>
  <si>
    <t>CENSO NACIONAL DE GOBIERNOS
MUNICIPALES Y DELEGACIONALES
2017
Módulo 2:
Administración Pública Municipal o Delegacional</t>
  </si>
  <si>
    <t>Índice</t>
  </si>
  <si>
    <t>PARA USO EXCLUSIVO DEL PERSONAL DEL INEGI</t>
  </si>
  <si>
    <t>1. IDENTIFICACIÓN GEOGRÁFICA</t>
  </si>
  <si>
    <t>2. CONTROL DEL MUNICIPIO</t>
  </si>
  <si>
    <t>ENTIDAD FEDERATIVA</t>
  </si>
  <si>
    <t>FOLIO</t>
  </si>
  <si>
    <t>MUNICIPIO</t>
  </si>
  <si>
    <t>NÚMERO DE MÓDULO</t>
  </si>
  <si>
    <t>3. RESPONSABLES</t>
  </si>
  <si>
    <t>4. RESULTADO DEL MÓDULO</t>
  </si>
  <si>
    <t>CÓDIGOS DEL MÓDULO</t>
  </si>
  <si>
    <t>FECHA</t>
  </si>
  <si>
    <t>1 Completo</t>
  </si>
  <si>
    <t>JEFE DE GRUPO</t>
  </si>
  <si>
    <t>CLAVE</t>
  </si>
  <si>
    <t>2 Incompleto</t>
  </si>
  <si>
    <t>3 Cita aplazada</t>
  </si>
  <si>
    <t>DÍA</t>
  </si>
  <si>
    <t>MES</t>
  </si>
  <si>
    <t>CÓDIGO</t>
  </si>
  <si>
    <t>4 Negativa</t>
  </si>
  <si>
    <t>REPRESENTANTE DEL INEGI</t>
  </si>
  <si>
    <t>5 Otra situación</t>
  </si>
  <si>
    <t>CONFIDENCIALIDAD</t>
  </si>
  <si>
    <t>OBLIGATORIEDAD</t>
  </si>
  <si>
    <r>
      <t xml:space="preserve">Conforme a lo dispuesto por el </t>
    </r>
    <r>
      <rPr>
        <b/>
        <sz val="10"/>
        <rFont val="Arial"/>
        <family val="2"/>
      </rPr>
      <t>Artículo 37</t>
    </r>
    <r>
      <rPr>
        <sz val="10"/>
        <rFont val="Arial"/>
        <family val="2"/>
      </rPr>
      <t xml:space="preserve">, párrafo primero de la </t>
    </r>
    <r>
      <rPr>
        <b/>
        <sz val="10"/>
        <rFont val="Arial"/>
        <family val="2"/>
      </rPr>
      <t>Ley del Sistema Nacional de Información Estadística y Geográfica</t>
    </r>
    <r>
      <rPr>
        <sz val="1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</si>
  <si>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10"/>
        <rFont val="Arial"/>
        <family val="2"/>
      </rPr>
      <t>Artículo 45</t>
    </r>
    <r>
      <rPr>
        <sz val="10"/>
        <rFont val="Arial"/>
        <family val="2"/>
      </rPr>
      <t xml:space="preserve">, párrafo primero de la </t>
    </r>
    <r>
      <rPr>
        <b/>
        <sz val="10"/>
        <rFont val="Arial"/>
        <family val="2"/>
      </rPr>
      <t>Ley del Sistema Nacional de Información Estadística y Geográfica</t>
    </r>
    <r>
      <rPr>
        <sz val="10"/>
        <rFont val="Arial"/>
        <family val="2"/>
      </rPr>
      <t xml:space="preserve">: "Los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10"/>
        <rFont val="Arial"/>
        <family val="2"/>
      </rPr>
      <t>Artículo 46</t>
    </r>
    <r>
      <rPr>
        <sz val="10"/>
        <rFont val="Arial"/>
        <family val="2"/>
      </rPr>
      <t xml:space="preserve"> de la misma: "Los servidores públicos de la Federación, de las entidades federativas y de los municipios, tendrán la obligación de proporcionar la información básica que hubieren obtenido en el ejercicio de sus funciones y sirva para generar Información de Interés Nacional, que les solicite el Instituto..."</t>
    </r>
  </si>
  <si>
    <t>DERECHOS DE LAS UNIDADES DEL ESTADO</t>
  </si>
  <si>
    <r>
      <t xml:space="preserve">De conformidad con lo previsto por la </t>
    </r>
    <r>
      <rPr>
        <b/>
        <sz val="10"/>
        <rFont val="Arial"/>
        <family val="2"/>
      </rPr>
      <t>Ley del Sistema Nacional de Información Estadística y Geográfica</t>
    </r>
    <r>
      <rPr>
        <sz val="10"/>
        <rFont val="Arial"/>
        <family val="2"/>
      </rPr>
      <t>, las Unidades del Estado tendrán el derecho de solicitar al Instituto Nacional de Estadística y Geografía, que sean rectificados los datos que les conciernan, para lo cual deberán demostrar que son inexactos, incompletos o equívocos.</t>
    </r>
  </si>
  <si>
    <t>PRESENTACIÓN</t>
  </si>
  <si>
    <t>El Instituto Nacional de Estadística y Geografía (INEGI) presenta el Censo Nacional de Gobiernos Municipales y Delegacionales 2017 (CNGMD 2017) como respuesta a su responsabilidad de suministrar a la sociedad y al Estado, información de calidad, pertinente, veraz y oportuna, atendiendo al mandato constitucional de normar y coordinar el Sistema Nacional de Información Estadística y Geográfica (SNIEG).</t>
  </si>
  <si>
    <t>Dicho Sistema se integra por cuatro subsistemas que permiten agrupar los diversos campos de información de interés nacional de manera temática, lo que permite lograr que la generación, suministro y difusión de información se realice de manera ordenada y bajo esquemas integrales y homogéneos que conlleven al cumplimiento de los objetivos del SNIEG.</t>
  </si>
  <si>
    <t>Los subsistemas son los siguientes:
• Subsistema Nacional de Información Demográfica y Social.
• Subsistema Nacional de Información Económica.
• Subsistema Nacional de Información Geográfica y del Medio Ambiente.
• Subsistema Nacional de Información de Gobierno, Seguridad Pública e Impartición de Justicia.</t>
  </si>
  <si>
    <t>El Subsistema Nacional de Información de Gobierno, Seguridad Pública e Impartición de Justicia (SNIGSPIJ), fue creado mediante acuerdo de la Junta de Gobierno del INEGI el 8 de diciembre de 2008, y como propuesta del Consejo Consultivo, de acuerdo con lo que establece en el artículo 15 fracción III de la Ley del SNIEG.</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</si>
  <si>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al Estado Mexicano, y a sus respectivos poderes, en las funciones de gobierno, seguridad pública e impartición de justicia, para apoyar los procesos de diseño, implementación, monitoreo y evaluación de las políticas públicas en estas materias”.</t>
  </si>
  <si>
    <t>Derivado del proceso de implementación de los censos nacionales de gobierno y como parte de los proyectos estratégicos elaborados por el SNIGSPIJ,  en 2009 se llevó a cabo el primer ejercicio para la generación de información estadística y geográfica de los Municipios y Delegaciones del país, con la finalidad de que ésta se vincule con el quehacer gubernamental en el proceso de diseño, implementación, monitoreo y evaluación de las políticas públicas de alcance nacional en la materia de gobierno.</t>
  </si>
  <si>
    <t xml:space="preserve">      Módulo 1. Ayuntamiento
      Módulo 2. Administración Pública Municipal y Delegacional
      Módulo 3. Seguridad Pública
      Módulo 4. Justicia Municipal
      Módulo 5. Agua Potable y Saneamiento
      Módulo 6. Residuos Sólidos Urbanos</t>
  </si>
  <si>
    <t>Cada módulo está conformado por los siguientes apartados: 
Apartado 1. Contiene la presentación, descripción del objetivo y estructura  del censo, así como las instrucciones generales para la entrega formal del cuestionario.
Apartado 2. En él se recaba información sobre los servidores públicos responsables de entregar la información requerida en el cuestionario.
Apartado 3. Lo conforma el cuestionario del módulo. Con el fin de facilitar la ubicación de los temas que lo conforman, la versión electrónica del mismo, se ha dividido en tantas pestañas como secciones de información son requeridas. En la primera hoja  se presenta un índice con el contenido de cada módulo.
Apartado 4. Presenta un espacio destinado al registro de los servidores públicos que participaron en el llenado de cada módulo; de igual manera contiene una hoja para que los informantes puedan anotar comentarios generales que consideren convenientes respecto a la información que están proporcionando en el censo.
Apartado 5. Contiene un glosario de términos específicos que son considerados relevantes para el módulo.</t>
  </si>
  <si>
    <t>Asimismo, tomando en consideración la información solicitada para el módulo  3 y 4 se anexan tres complementos desagregando las infracciones, los delitos del fuero común y del fuero federal en los cuales se enlistan  61 infracciones, el bien común protegido y lista de delitos que permita identificar las diferentes conductas tipificadas en el Código Penal Federal. Finalmente, en el módulo 4, se identifica un anexo que contiene un listado de infracciones consideradas en los Bandos o Reglamentos Municipales.</t>
  </si>
  <si>
    <t>De manera particular, en el módulo 2 se solicita información sobre la estructura organizacional de la Administración Pública Municipal; la distribución de los recursos humanos, materiales y presupuestales con los que cuenta; información sobre recursos de redes y conexión a internet con los que cuenta; la cantidad, tipos y características de acceso a los trámites y servicios; así como los elementos y acciones institucionales que se han llevado a cabo para la implementación y ejercicio de funciones específicas como planeación, evaluación, actividades estadísticas y/o geográficas, protección civil, cobro de predial y catastro municipal, servicios públicos, armonización contable, transparencia, archivos, catastro, control interno y anticorrupción y participación ciudadana. Además de las disposiciones normativas que rigen la operación de la Administración Pública Municipal o Delegacional.</t>
  </si>
  <si>
    <t>Considerando la relevancia y diversidad de la información solicitada mediante el censo, es necesario que los informantes (responsables de su llenado) sean funcionarios específicos que, por sus atribuciones, cuenten con la información adecuada y necesaria. A efecto de facilitar la recolección de la información solicitada, los responsables del llenado del cuestionario pueden auxiliarse de los servidores públicos que integran sus equipos de trabajo. Cuando esto suceda, se solicita que registren sus datos en el apartado 4 referido líneas arriba denominado Servidores Públicos que Participaron en el Llenado del Módulo.</t>
  </si>
  <si>
    <t>Los servidores públicos que se establecen como informantes, deberán validar y formalizar la información proporcionada mediante el estampado de su firma en la portada de cada módulo o sección, así como del sello de la institución que representan. Cabe destacar que la información recabada mediante el censo, una vez recibida con la firma del o los servidores públicos responsables y sello de la institución, será considerada como información oficial, en términos de lo establecido en la Ley del Sistema Nacional de Información Estadística y Geográfica.</t>
  </si>
  <si>
    <t>ENTREGA DEL CUESTIONARIO</t>
  </si>
  <si>
    <t xml:space="preserve">El CNGMD 2017 contará con dos tipos de cuestionarios, la versión electrónica (Excel) y la versión física (Papel), para lo cual se deberán tomar en cuenta las siguientes consideraciones, dependiendo el tipo de versión que le corresponda a su Municipio: </t>
  </si>
  <si>
    <r>
      <t xml:space="preserve">1) Para los Municipios que hayan respondido el cuestionario en su </t>
    </r>
    <r>
      <rPr>
        <b/>
        <u/>
        <sz val="11"/>
        <rFont val="Arial"/>
        <family val="2"/>
      </rPr>
      <t>versión electrónica</t>
    </r>
    <r>
      <rPr>
        <b/>
        <sz val="11"/>
        <rFont val="Arial"/>
        <family val="2"/>
      </rPr>
      <t>:</t>
    </r>
  </si>
  <si>
    <r>
      <t xml:space="preserve">2) Para los Municipios que hayan respondido el cuestionario en su </t>
    </r>
    <r>
      <rPr>
        <b/>
        <u/>
        <sz val="11"/>
        <rFont val="Arial"/>
        <family val="2"/>
      </rPr>
      <t>versión física</t>
    </r>
    <r>
      <rPr>
        <b/>
        <sz val="11"/>
        <rFont val="Arial"/>
        <family val="2"/>
      </rPr>
      <t>:</t>
    </r>
  </si>
  <si>
    <t>DUDAS O COMENTARIOS</t>
  </si>
  <si>
    <t>En caso de dudas o comentarios, hacerlas llegar al Representante del INEGI en la Coordinación Estatal que le corresponda, quien tiene los siguientes datos:</t>
  </si>
  <si>
    <t>Nombre:</t>
  </si>
  <si>
    <t>Correo electrónico:</t>
  </si>
  <si>
    <t>Teléfono:</t>
  </si>
  <si>
    <t>Informantes:</t>
  </si>
  <si>
    <t>(Responden: Titular de la Secretaría de Gobierno u homólogo, Titular de la Secretaría de Administración u homólogo y/o Titular de la Unidad de Transparencia u homólogo)</t>
  </si>
  <si>
    <r>
      <t xml:space="preserve">INFORMANTE BÁSICO </t>
    </r>
    <r>
      <rPr>
        <i/>
        <sz val="10"/>
        <rFont val="Arial"/>
        <family val="2"/>
      </rPr>
      <t>(Titular de la Secretaría de Gobierno o de la Secretaría de Administración, o de la Unidad de Transparencia u homólogo)</t>
    </r>
  </si>
  <si>
    <t>Nombre completo:</t>
  </si>
  <si>
    <t>Fax:</t>
  </si>
  <si>
    <t>Lada</t>
  </si>
  <si>
    <t>Número</t>
  </si>
  <si>
    <t>FIRMA</t>
  </si>
  <si>
    <r>
      <t xml:space="preserve">INFORMANTE COMPLEMENTARIO 1 </t>
    </r>
    <r>
      <rPr>
        <i/>
        <sz val="10"/>
        <rFont val="Arial"/>
        <family val="2"/>
      </rPr>
      <t>(Titular de la Secretaría de Gobierno, de la Secretaría de Administración y/o Información u homóloga, de la Unidad de Transparencia de la Administración Pública Municipal o Delegacional, o servidor público que representa a la unidad administrativa que, por las funciones que tiene asignadas dentro de la institución, es la principal productora y/o integradora de la información correspondiente en el presente módulo, y cuando menos se encuentra en el segundo nivel jerárquico de la Institución; mismo que complementará en lo que corresponda la información proporcionada por el "Informante Básico". NOTA: En caso de no requerir al "Informante Complementario 1" deberá dejar las siguientes celdas en blanco)</t>
    </r>
  </si>
  <si>
    <t>Área o Unidad orgánica de adscripción:</t>
  </si>
  <si>
    <t>Cargo:</t>
  </si>
  <si>
    <r>
      <t xml:space="preserve">INFORMANTE COMPLEMENTARIO 2 </t>
    </r>
    <r>
      <rPr>
        <i/>
        <sz val="10"/>
        <rFont val="Arial"/>
        <family val="2"/>
      </rPr>
      <t>(Servidor público que representa a la unidad administrativa que, por las funciones que tiene asignadas dentro de la Unidad de Transparencia de la Administración Pública Municipal o Delegacional u homólogo, es la segunda principal productora y/o integradora de la información correspondiente en el presente módulo, y cuando menos se encuentra en el tercer nivel jerárquico de la Institución; mismo que complementará en lo que corresponda la información proporcionada por el "Informante Básico" y el "Informante Complementario 1". NOTA: En caso de no requerir al "Informante Complementario 2" deberá dejar las siguientes celdas en blanco)</t>
    </r>
  </si>
  <si>
    <t>OBSERVACIONES:</t>
  </si>
  <si>
    <t>1.-</t>
  </si>
  <si>
    <t>9. No se sabe</t>
  </si>
  <si>
    <t>Instrucciones generales para las preguntas de la subsección:</t>
  </si>
  <si>
    <t>Glosario básico de la subsección:</t>
  </si>
  <si>
    <t>2.-</t>
  </si>
  <si>
    <t>Trámites</t>
  </si>
  <si>
    <t>Cantidad de trámites atendidos durante el año 2016</t>
  </si>
  <si>
    <t>No aplica</t>
  </si>
  <si>
    <t>1.</t>
  </si>
  <si>
    <t>2.</t>
  </si>
  <si>
    <t>Catálogo de tipo de servicio ofrecido a través del sitio WEB</t>
  </si>
  <si>
    <t>Informativo</t>
  </si>
  <si>
    <t>4.</t>
  </si>
  <si>
    <t>Interactivo</t>
  </si>
  <si>
    <t>9.</t>
  </si>
  <si>
    <t>No se sabe</t>
  </si>
  <si>
    <t>3.</t>
  </si>
  <si>
    <t>Transaccional</t>
  </si>
  <si>
    <t>2.1.-</t>
  </si>
  <si>
    <t>La cantidad total de trámites que registre en la tabla, debe ser igual a la cantidad registrada en la respuesta de la pregunta anterior.</t>
  </si>
  <si>
    <t>Medio de ingreso</t>
  </si>
  <si>
    <t>5.</t>
  </si>
  <si>
    <t>6.</t>
  </si>
  <si>
    <t>7.</t>
  </si>
  <si>
    <t>8.</t>
  </si>
  <si>
    <t>Otra</t>
  </si>
  <si>
    <t>S</t>
  </si>
  <si>
    <t>Inexistencia de información</t>
  </si>
  <si>
    <t>3.-</t>
  </si>
  <si>
    <t>1. Sí</t>
  </si>
  <si>
    <t>4.-</t>
  </si>
  <si>
    <t>5.-</t>
  </si>
  <si>
    <t>6.-</t>
  </si>
  <si>
    <t>Considerar el personal que, exclusivamente, estaba adscrito a instituciones u organizaciones en la Administración Pública de su Municipio o Delegación por lo que no deberá considerar el personal de instituciones correspondientes a la Administración Pública Estatal o Federal.</t>
  </si>
  <si>
    <t>Temas</t>
  </si>
  <si>
    <t>Rendición de cuentas</t>
  </si>
  <si>
    <t>Protección de datos personales</t>
  </si>
  <si>
    <t>11.</t>
  </si>
  <si>
    <t>Otro (Especifique)</t>
  </si>
  <si>
    <t>Seleccione con una "X" el o los códigos que correspondan.</t>
  </si>
  <si>
    <t>7.-</t>
  </si>
  <si>
    <t>10.</t>
  </si>
  <si>
    <t>12.</t>
  </si>
  <si>
    <t>13.</t>
  </si>
  <si>
    <t>14.</t>
  </si>
  <si>
    <t>15.</t>
  </si>
  <si>
    <t>16.</t>
  </si>
  <si>
    <t>17.</t>
  </si>
  <si>
    <t>18.</t>
  </si>
  <si>
    <t>19.</t>
  </si>
  <si>
    <t>Catálogo de periodicidad de actualización</t>
  </si>
  <si>
    <t>Catálogo de medios de acceso</t>
  </si>
  <si>
    <t>Semanal o menos</t>
  </si>
  <si>
    <t>Quincenal</t>
  </si>
  <si>
    <t>Mensual</t>
  </si>
  <si>
    <t>Bimestral</t>
  </si>
  <si>
    <t>Trimestral</t>
  </si>
  <si>
    <t>Medios impresos</t>
  </si>
  <si>
    <t>Cuatrimestral</t>
  </si>
  <si>
    <t>Semestral</t>
  </si>
  <si>
    <t>Anual</t>
  </si>
  <si>
    <t>No se actualiza</t>
  </si>
  <si>
    <t>Otro</t>
  </si>
  <si>
    <t>99.</t>
  </si>
  <si>
    <t>8.-</t>
  </si>
  <si>
    <t>9.-</t>
  </si>
  <si>
    <t>Archivo de Trámite</t>
  </si>
  <si>
    <t>Archivo de Concentración</t>
  </si>
  <si>
    <t>Archivo Histórico</t>
  </si>
  <si>
    <t>Equipo para la digitalización</t>
  </si>
  <si>
    <t>No se cuenta con tecnología</t>
  </si>
  <si>
    <t>Catálogo de Infraestructura y equipamiento</t>
  </si>
  <si>
    <t>Mobiliario</t>
  </si>
  <si>
    <t>No se cuenta con equipamiento de infraestructura</t>
  </si>
  <si>
    <t>Clasificación documental</t>
  </si>
  <si>
    <t>Valoración documental</t>
  </si>
  <si>
    <t>Descripción documental</t>
  </si>
  <si>
    <t>Transferencia documental</t>
  </si>
  <si>
    <t>Baja documental</t>
  </si>
  <si>
    <t>La cifra no debe ser mayor al 100%.</t>
  </si>
  <si>
    <t>%</t>
  </si>
  <si>
    <t>De acuerdo con la respuesta de la pregunta anterior, anote el porcentaje asignado a cada uno de los temas que se enlistan, conforme a la siguiente tabla:</t>
  </si>
  <si>
    <t>La suma de los porcentajes anotados en la tabla, debe ser igual al porcentaje registrado como respuesta de la pregunta anterior.</t>
  </si>
  <si>
    <t>Tema</t>
  </si>
  <si>
    <t>Porcentaje</t>
  </si>
  <si>
    <t>Servidores Públicos que participaron en el llenado de la Sección</t>
  </si>
  <si>
    <t>Preguntas y/o Secciones Integradas</t>
  </si>
  <si>
    <t>COMENTARIOS GENERALES:</t>
  </si>
  <si>
    <t>1)</t>
  </si>
  <si>
    <t>2)</t>
  </si>
  <si>
    <t>3)</t>
  </si>
  <si>
    <t>4)</t>
  </si>
  <si>
    <t>5)</t>
  </si>
  <si>
    <t>6)</t>
  </si>
  <si>
    <t>Administración de documentos</t>
  </si>
  <si>
    <t>Conjunto de métodos y prácticas destinados a planear, dirigir y controlar la producción, circulación, organización, conservación, uso, selección y destino final de los documentos de archivo.</t>
  </si>
  <si>
    <t>Está constituida por instituciones del poder público municipal o del gobierno delegacional, que tienen como propósito realizar las tareas permanentes de interés general, tendientes a satisfacer las necesidades colectivas del Municipio o Delegación. Dicha administración está conformada por instituciones de la Administración Central y de la Administración Paramunicipal.</t>
  </si>
  <si>
    <t>A continuación, se mencionan con su explicación general las 32 funciones previstas en el CNGMD 2017, las cuales llevan a cabo las Instituciones de los Municipios o Delegaciones, según el tipo de acciones y/o atribuciones relacionadas a cada una de aquellas:</t>
  </si>
  <si>
    <t>Anticorrupción</t>
  </si>
  <si>
    <t>Archivo</t>
  </si>
  <si>
    <t xml:space="preserve">Archivo de concentración </t>
  </si>
  <si>
    <t>Archivo de trámite</t>
  </si>
  <si>
    <t>Unidad responsable de la administración de documentos de uso cotidiano y necesario para el ejercicio de las atribuciones de una unidad administrativa.</t>
  </si>
  <si>
    <t>Archivo histórico</t>
  </si>
  <si>
    <t>Área o Unidad coordinadora de archivos</t>
  </si>
  <si>
    <t xml:space="preserve">Catálogo de disposición documental </t>
  </si>
  <si>
    <t>Registro general y sistemático que establece los valores documentales, los plazos de conservación, la vigencia documental, la clasificación de reserva o confidencialidad y el destino final.</t>
  </si>
  <si>
    <t>Clasificación archivística</t>
  </si>
  <si>
    <t>Proceso de identificación y agrupación de expedientes homogéneos con base en la estructura funcional de los sujetos obligados.</t>
  </si>
  <si>
    <t>Comité de información</t>
  </si>
  <si>
    <t>Instancia respectiva de cada sujeto obligado, establecida en la Ley Federal de Transparencia y Acceso a la Información Pública Gubernamental.</t>
  </si>
  <si>
    <t>Cuadro general de clasificación archivística</t>
  </si>
  <si>
    <t>Instrumento técnico que refleja la estructura de un archivo con base en las atribuciones y funciones de cada sujeto obligado.</t>
  </si>
  <si>
    <t>Descripción archivística</t>
  </si>
  <si>
    <t>Elaboración de una representación exacta de la unidad de descripción y, en su caso, de las  partes que la componen, mediante la recopilación, el análisis, la organización y el registro de la información que sirve para  identificar, gestionar, localizar y explicar los documentos  de archivo, así como su contexto y el sistema que los ha producido.</t>
  </si>
  <si>
    <t>Diseño institucional</t>
  </si>
  <si>
    <t>Se refiere al diseño de la estructura organizacional de la institución para su operación sistémica, sus mecanismos de funcionamiento y coordinación.</t>
  </si>
  <si>
    <t>Documento de archivo</t>
  </si>
  <si>
    <t>El que registra un acto administrativo, jurídico, fiscal o contable, creado, recibido, manejado y usado en el ejercicio de las facultades y actividades de los sujetos obligados, independientemente del soporte en el que se encuentren.</t>
  </si>
  <si>
    <t>Expediente</t>
  </si>
  <si>
    <t>Unidad documental constituida por uno o varios documentos de archivo, ordenados y relacionados por un mismo asunto, actividad o trámite de los sujetos obligados.</t>
  </si>
  <si>
    <t>Gestión documental (o gestión de documentos)</t>
  </si>
  <si>
    <t>Tratamiento integrado de la documentación a lo largo de su ciclo vital a través de la ejecución de procesos de producción, integración, clasificación, ordenación, descripción, valoración, conservación y difusión de la información archivística.</t>
  </si>
  <si>
    <t>Gobierno Delegacional</t>
  </si>
  <si>
    <t>Gobierno electrónico</t>
  </si>
  <si>
    <t>Guía simple de archivo</t>
  </si>
  <si>
    <t>Esquema general de descripción de las series documentales de los  archivos de un sujeto obligado, que indica sus características fundamentales conforme al cuadro general de clasificación archivística y sus datos generales.</t>
  </si>
  <si>
    <t>Informante Básico</t>
  </si>
  <si>
    <t>Informante Complementario 1</t>
  </si>
  <si>
    <t>Informante Complementario 2</t>
  </si>
  <si>
    <t>Instituciones</t>
  </si>
  <si>
    <t>Instrumentos de control archivístico</t>
  </si>
  <si>
    <t>Instrumentos técnicos que permiten el desempeño de las actividades archivísticas y el control de la documentación a lo largo de su ciclo vital: Cuadro General de Clasificación Archivística, Catálogo de Disposición Documental, Inventarios.</t>
  </si>
  <si>
    <t>Programa de Gestión Documental</t>
  </si>
  <si>
    <t>Servicios informativos</t>
  </si>
  <si>
    <t>Servicios interactivos</t>
  </si>
  <si>
    <t>Servicios transaccionales</t>
  </si>
  <si>
    <t>Sistema Institucional de Archivos</t>
  </si>
  <si>
    <t>Transparencia</t>
  </si>
  <si>
    <t>Son las actividades de verificación y control que la Institución debe realizar para la admisión de documentos, que son remitidos por una persona natural o jurídica (foliado, sellos de tiempo, registro de documentos).</t>
  </si>
  <si>
    <t>Distribución</t>
  </si>
  <si>
    <t>Son las actividades que garantizan que los documentos recibidos lleguen a su destinatario, sea este interno o externo.</t>
  </si>
  <si>
    <t>Trámite</t>
  </si>
  <si>
    <t>Es el curso del documento desde su producción o recepción hasta el cumplimiento de su función administrativa.</t>
  </si>
  <si>
    <t>Son las actividades orientadas a la clasificación, ordenación y descripción de los documentos institucionales como parte integral de los procesos archivísticos.</t>
  </si>
  <si>
    <t>Son las actividades relacionadas con la implantación de controles de acceso a los documentos debidamente organizados que garantizan el derecho que tienen los usuarios mediante la atención de requerimientos.</t>
  </si>
  <si>
    <t>Conservación y preservación</t>
  </si>
  <si>
    <t>Es el conjunto de medidas preventivas o correctivas adoptadas para garantizar la integridad física de los documentos de archivo, sin alterar su contenido.</t>
  </si>
  <si>
    <t>Valoración y disposición final</t>
  </si>
  <si>
    <t>Es el análisis e identificación de los valores documentales de acuerdo con su naturaleza administrativa, jurídica, legal, contable o fiscal que permitan establecer los criterios de conservación temporal, permanente de eliminación, conforme a lo dispuesto en el Catálogo de disposición documental.</t>
  </si>
  <si>
    <t>Conjunto de servidores públicos cuya misión es dirigir y conducir las actividades propias de las Delegaciones de la Ciudad de México, tendientes a que dichas instituciones cumplan con las atribuciones que tiene conferidas por ley.</t>
  </si>
  <si>
    <t>Manejo del INFOMEX / Plataforma Nacional de Transparencia/ sistemas equivalentes</t>
  </si>
  <si>
    <t>Actualización de páginas WEB de transparencia</t>
  </si>
  <si>
    <t>Ejercicio de derechos ARCO</t>
  </si>
  <si>
    <t>V.1 Mecanismos de transparencia, acceso a la información y protección de datos personales</t>
  </si>
  <si>
    <t xml:space="preserve">1.- Periodo de referencia de los datos:
     Actualmente: La información se refiere a lo existente al momento del llenado del cuestionario.  </t>
  </si>
  <si>
    <t>3.- En caso de que los registros con los que cuenta no le permitan desglosar la totalidad de las cifras, por no contar con información para responder en más de un dato de los que se solicitan, anotar "NS" (no se sabe) en las celdas donde no disponga de información.</t>
  </si>
  <si>
    <t xml:space="preserve">4.- No dejar celdas en blanco, salvo en los casos en que la instrucción así lo solicite. </t>
  </si>
  <si>
    <t xml:space="preserve">Normatividad para regular el acceso a la información pública </t>
  </si>
  <si>
    <t>Normatividad para regular la protección de datos personales</t>
  </si>
  <si>
    <t>Sistemas para la recepción y atención de solicitudes de acceso a la información pública y de protección de datos personales</t>
  </si>
  <si>
    <t>Sistema o  procedimientos de organización, protección y mantenimiento de archivos</t>
  </si>
  <si>
    <t>Programa de capacitación para el personal sobre transparencia, el derecho de acceso a la información pública y protección de datos personales</t>
  </si>
  <si>
    <t>Portal de Obligaciones de Transparencia</t>
  </si>
  <si>
    <t>Otros</t>
  </si>
  <si>
    <t>No cuenta con mecanismos de transparencia, acceso a la información pública y protección de datos personales</t>
  </si>
  <si>
    <t xml:space="preserve">2.- Los catálogos utilizados en el presente cuestionario corresponden a denominaciones estándar, de tal manera que si alguno no coincide exactamente con lo que se encuentra actualmente en su Municipio o Delegación, deberá registrar los datos en aquel que sea  similar u homólogo. </t>
  </si>
  <si>
    <t xml:space="preserve">Indique los mecanismos de transparencia, acceso a la información pública y protección de datos personales con los que actualmente cuentan las Instituciones de la Administración Pública Municipal o Delegacional: </t>
  </si>
  <si>
    <t>V.2 Trámites de Transparencia</t>
  </si>
  <si>
    <t xml:space="preserve">1.- Periodo de referencia de los datos:
     Durante el año: La información se refiere a lo existente del 1 de enero al 31 de diciembre de 2016.
     </t>
  </si>
  <si>
    <t>En caso de que las Instituciones de la  Administración Pública no contaran con algún Catálogo de Trámites, deberá anotar "2. No" en la columna "Incluido en el catálogo de trámites".</t>
  </si>
  <si>
    <t>Solicitudes de acceso a la información pública</t>
  </si>
  <si>
    <t>Solicitudes de protección de datos personales</t>
  </si>
  <si>
    <t>Consultas realizadas al Portal de Obligaciones de Transparencia para obtener información</t>
  </si>
  <si>
    <t>Asesorías atendidas en materia de acceso a la información pública y protección de datos personales</t>
  </si>
  <si>
    <r>
      <t>Otros Trámites de Transparencia, distintos a los anteriores</t>
    </r>
    <r>
      <rPr>
        <i/>
        <sz val="8"/>
        <color theme="1"/>
        <rFont val="Arial"/>
        <family val="2"/>
      </rPr>
      <t xml:space="preserve"> (No debe incluir atención al público, solicitudes de acceso y de protección de datos, así como las consultas realizadas al portal de transparencia)</t>
    </r>
  </si>
  <si>
    <t>No se ofrece en WEB</t>
  </si>
  <si>
    <t xml:space="preserve">De acuerdo con la cantidad de trámites registrados en la respuesta de la pregunta anterior, anote la cantidad de estos según el medio por el cual ingresaron, conforme a la siguiente tabla: </t>
  </si>
  <si>
    <t xml:space="preserve">Otros Trámites de Transparencia, distintos a los anteriores </t>
  </si>
  <si>
    <t>Personalmente</t>
  </si>
  <si>
    <r>
      <t xml:space="preserve">Correo electrónico </t>
    </r>
    <r>
      <rPr>
        <i/>
        <sz val="9"/>
        <rFont val="Arial"/>
        <family val="2"/>
      </rPr>
      <t>(institucional)</t>
    </r>
  </si>
  <si>
    <r>
      <t>Sistema informático</t>
    </r>
    <r>
      <rPr>
        <i/>
        <sz val="9"/>
        <rFont val="Arial"/>
        <family val="2"/>
      </rPr>
      <t xml:space="preserve"> (sea a través del Sistema INFOMEX de las instituciones de la Administración Pública / Plataforma Nacional de Transparencia / Sistema propio desarrollado por las instituciones de la Administración Pública)</t>
    </r>
  </si>
  <si>
    <t>Vía telefónica</t>
  </si>
  <si>
    <t>Medios móviles de mensajería</t>
  </si>
  <si>
    <t>Página Web de las Instituciones de la Administración pública</t>
  </si>
  <si>
    <t>Servicio postal</t>
  </si>
  <si>
    <t>Otro medio</t>
  </si>
  <si>
    <r>
      <t>Comentarios u observaciones específicos</t>
    </r>
    <r>
      <rPr>
        <i/>
        <sz val="7"/>
        <color theme="1"/>
        <rFont val="Arial"/>
        <family val="2"/>
      </rPr>
      <t xml:space="preserve"> (en caso de tener algún comentario u observación al dato registrado en la respuesta de la presente pregunta, o los datos que derivan de la misma, anotarlo en el siguiente espacio, de lo contrario dejarlo en blanco)</t>
    </r>
    <r>
      <rPr>
        <sz val="7"/>
        <color theme="1"/>
        <rFont val="Arial"/>
        <family val="2"/>
      </rPr>
      <t>.</t>
    </r>
  </si>
  <si>
    <t>V.3 Solicitudes de acceso a la información pública y protección de datos personales</t>
  </si>
  <si>
    <t xml:space="preserve">1.- Periodo de referencia de los datos:
Durante el año: La información se refiere a lo existente del 1 de enero al 31 de diciembre de 2016.
Al cierre del año: la información se refiere a lo existente al 31 de diciembre de 2016.     </t>
  </si>
  <si>
    <t>V.3.1 Estructura</t>
  </si>
  <si>
    <t>3.1.-</t>
  </si>
  <si>
    <t>Total de Unidades de Transparencia u homólogas</t>
  </si>
  <si>
    <t>3.2.-</t>
  </si>
  <si>
    <t>Anote la cantidad total de personal adscrito a la Unidades de Transparencia u homólogas que registró en la pregunta anterior,  al cierre del año 2016, e indique si dicho personal realiza otras actividades adicionales a las correspondientes a dicha unidad, conforme a la siguiente tabla:</t>
  </si>
  <si>
    <t>La suma de las cantidades anotadas debe ser igual o mayor a las cantidades registradas como respuesta de la pregunta anterior.</t>
  </si>
  <si>
    <t>Total de personal por sexo</t>
  </si>
  <si>
    <t>Total</t>
  </si>
  <si>
    <t xml:space="preserve">Hombres </t>
  </si>
  <si>
    <t>Mujeres</t>
  </si>
  <si>
    <t>Unidades de Transparencia u homólogas</t>
  </si>
  <si>
    <t>Indique si durante el año 2016, ¿las instituciones que conformaron la Administración Pública Municipal o Delegacional contaban con alguna Unidad de Transparencia u homologa responsable de atender la política de transparencia y las solicitudes de acceso a la información pública y de protección de datos personales?</t>
  </si>
  <si>
    <t>Anote la cantidad total de Unidades de Transparencia u homologas con las que contaron las instituciones que conformaron la Administración Pública Municipal o Delegacional para atender la política de transparencia y las solicitudes de acceso a la información pública y de protección de datos personales.</t>
  </si>
  <si>
    <t>V.3.2 Solicitudes recibidas</t>
  </si>
  <si>
    <t>Anote la cantidad total de solicitudes recibidas sobre acceso a la información pública y de protección de datos personales, durante el año 2016.</t>
  </si>
  <si>
    <t>1) Acceso a la información pública</t>
  </si>
  <si>
    <t>2) Protección de datos personales</t>
  </si>
  <si>
    <t>De acuerdo con la cantidad total de solicitudes registradas en los numerales 1 y 2 de la pregunta anterior en materia de acceso a la información pública y de protección de datos personales, anote la cantidad de solicitudes aceptadas, desechadas y no presentadas durante el año 2016, conforme a la siguiente tabla:</t>
  </si>
  <si>
    <t>Estatus de las solicitudes</t>
  </si>
  <si>
    <t>Cantidad de solicitudes de acceso a la información pública y de protección de datos personales, aceptadas, desechadas y no presentadas, durante 2016</t>
  </si>
  <si>
    <t>En materia de acceso a la información pública</t>
  </si>
  <si>
    <t>En materia de protección de datos personales</t>
  </si>
  <si>
    <t>Aceptadas</t>
  </si>
  <si>
    <t>Desechadas</t>
  </si>
  <si>
    <t>No presentadas</t>
  </si>
  <si>
    <t>Cantidad de solicitantes en materia de acceso a la información pública durante el año 2016, según el tipo de solicitante</t>
  </si>
  <si>
    <t>Persona física</t>
  </si>
  <si>
    <t>Persona moral</t>
  </si>
  <si>
    <t>No identificado</t>
  </si>
  <si>
    <t>Hombres</t>
  </si>
  <si>
    <t>Anónimo</t>
  </si>
  <si>
    <t>La suma de las cantidades anotadas debe ser igual a las cantidades registradas como respuesta de la columna "En materia de protección de datos personales" de la pregunta anterior.</t>
  </si>
  <si>
    <t>Cantidad de solicitantes en materia de protección de datos personales, durante el año 2016, según el tipo de solicitante</t>
  </si>
  <si>
    <t>Personas físicas</t>
  </si>
  <si>
    <t>V.3.3 Solicitudes respondidas</t>
  </si>
  <si>
    <t>Anote la cantidad total de solicitudes respondidas de acceso a la información pública y de protección de datos personales, durante el año 2016.</t>
  </si>
  <si>
    <t>Total de solicitudes de acceso a la información pública respondidas durante el año 2016, según el tipo de respuesta otorgada</t>
  </si>
  <si>
    <t>Negada por clasificación</t>
  </si>
  <si>
    <t>Improcedente</t>
  </si>
  <si>
    <t>Otro tipo de atención</t>
  </si>
  <si>
    <t>Otorgando información total</t>
  </si>
  <si>
    <t>Otorgando información parcial</t>
  </si>
  <si>
    <t>V.3.4 Solicitudes en trámite</t>
  </si>
  <si>
    <r>
      <t xml:space="preserve">Total de solicitudes en trámite </t>
    </r>
    <r>
      <rPr>
        <sz val="9"/>
        <rFont val="Arial"/>
        <family val="2"/>
      </rPr>
      <t xml:space="preserve"> (</t>
    </r>
    <r>
      <rPr>
        <i/>
        <sz val="9"/>
        <rFont val="Arial"/>
        <family val="2"/>
      </rPr>
      <t>suma 1 + 2</t>
    </r>
    <r>
      <rPr>
        <sz val="9"/>
        <rFont val="Arial"/>
        <family val="2"/>
      </rPr>
      <t>)</t>
    </r>
  </si>
  <si>
    <t>Anote la cantidad total de solicitudes  de acceso a la información pública y de protección de datos personales que quedaron en trámite en las instituciones que conforman la Administración Pública Municipal o Delegacional, al cierre del año 2016.</t>
  </si>
  <si>
    <t>V.4 Obligaciones de Transparencia</t>
  </si>
  <si>
    <t>1.- Periodo de referencia de los datos:
     Actualmente: La información se refiere a lo existente al momento del llenado del cuestionario.</t>
  </si>
  <si>
    <t>V.4.1 Obligaciones Comunes de Transparencia</t>
  </si>
  <si>
    <t>En caso de que en alguno de los temas tenga información que se actualiza con periodos distintos, deberá seleccionar para la columna "Periodicidad de actualización" el periodo más corto de tiempo.</t>
  </si>
  <si>
    <t>Información pública</t>
  </si>
  <si>
    <t>Marco normativo</t>
  </si>
  <si>
    <t>Estructura orgánica</t>
  </si>
  <si>
    <t>Funciones de cada área</t>
  </si>
  <si>
    <t>Metas y objetivos</t>
  </si>
  <si>
    <t xml:space="preserve">Indicadores relacionados con temas de interés público o trascendencia social </t>
  </si>
  <si>
    <t>Indicadores que permitan rendir cuentas de sus objetivos y resultados</t>
  </si>
  <si>
    <t>Directorio de servidores públicos</t>
  </si>
  <si>
    <t>Remuneraciones del personal</t>
  </si>
  <si>
    <t>Gastos de representación y viáticos</t>
  </si>
  <si>
    <t>Plazas de base y confianza, así como vacantes</t>
  </si>
  <si>
    <t>Contrataciones de servicios profesionales por honorarios</t>
  </si>
  <si>
    <t>Versiones públicas de las declaraciones patrimoniales de los servidores públicos</t>
  </si>
  <si>
    <t>Domicilio y dirección electrónica de la unidad de transparencia</t>
  </si>
  <si>
    <t>Convocatorias a concursos para ocupar cargos públicos</t>
  </si>
  <si>
    <t>Información de los programas de subsidios, estímulos y apoyos</t>
  </si>
  <si>
    <t>Condiciones generales de trabajo, contratos o convenios que regulen las relaciones laborales del personal de base o de confianza</t>
  </si>
  <si>
    <t xml:space="preserve">Recursos públicos económicos en especie o donativos que sean entregados a los sindicatos </t>
  </si>
  <si>
    <t>Información curricular de los servidores públicos</t>
  </si>
  <si>
    <t>Servidores públicos sancionados</t>
  </si>
  <si>
    <t>20.</t>
  </si>
  <si>
    <t>Servicios que se ofrecen</t>
  </si>
  <si>
    <t>21.</t>
  </si>
  <si>
    <t xml:space="preserve">Trámites, requisitos y formatos que se ofrecen </t>
  </si>
  <si>
    <t>22.</t>
  </si>
  <si>
    <t>Presupuesto asignado e informes del ejercicio trimestral del gasto</t>
  </si>
  <si>
    <t>23.</t>
  </si>
  <si>
    <t>Información relativa a la deuda pública</t>
  </si>
  <si>
    <t>24.</t>
  </si>
  <si>
    <t>Montos destinados a comunicación social y publicidad</t>
  </si>
  <si>
    <t>25.</t>
  </si>
  <si>
    <t>Informes de resultados de auditorías</t>
  </si>
  <si>
    <t>26.</t>
  </si>
  <si>
    <t>Resultados de dictaminación de estados financieros</t>
  </si>
  <si>
    <t>27.</t>
  </si>
  <si>
    <t>Montos, criterios, convocatorias del listado de personas físicas o morales que tengan asignados recursos públicos</t>
  </si>
  <si>
    <t>28.</t>
  </si>
  <si>
    <t>Concesiones, contratos, convenios, permisos, licencias o autorizaciones otorgados</t>
  </si>
  <si>
    <t>29.</t>
  </si>
  <si>
    <t>Resultados de los procedimientos de adjudicaciones directas, invitaciones restringidas y licitaciones</t>
  </si>
  <si>
    <t>30.</t>
  </si>
  <si>
    <t>Informes que generen los sujetos obligados</t>
  </si>
  <si>
    <t>31.</t>
  </si>
  <si>
    <t>Estadísticas que generen en cumplimiento de sus facultades, competencias o funciones</t>
  </si>
  <si>
    <t>32.</t>
  </si>
  <si>
    <t>Avances programáticos o presupuestales, balances generales y su estado financiero</t>
  </si>
  <si>
    <t>33.</t>
  </si>
  <si>
    <t>Padrón de proveedores y contratistas</t>
  </si>
  <si>
    <t>34.</t>
  </si>
  <si>
    <t>Convenios de coordinación de concertación con los sectores social y privado</t>
  </si>
  <si>
    <t>35.</t>
  </si>
  <si>
    <t xml:space="preserve">Inventario de bienes muebles e inmuebles en posesión y propiedad </t>
  </si>
  <si>
    <t>36.</t>
  </si>
  <si>
    <t>37.</t>
  </si>
  <si>
    <t>Resoluciones y laudos</t>
  </si>
  <si>
    <t>38.</t>
  </si>
  <si>
    <t>Mecanismos de participación ciudadana</t>
  </si>
  <si>
    <t>39.</t>
  </si>
  <si>
    <t>Programas ofrecidos</t>
  </si>
  <si>
    <t>40.</t>
  </si>
  <si>
    <t>Actas y resoluciones del Comité de Transparencia de los sujetos obligados</t>
  </si>
  <si>
    <t>41.</t>
  </si>
  <si>
    <t xml:space="preserve">Evaluaciones y encuestas realizadas por lo sujetos obligados a programas financiados con recursos públicos </t>
  </si>
  <si>
    <t>42.</t>
  </si>
  <si>
    <t>Estudios financiados con recursos públicos</t>
  </si>
  <si>
    <t>43.</t>
  </si>
  <si>
    <t>Listado de jubilados y pensionados y los montos que reciben</t>
  </si>
  <si>
    <t>44.</t>
  </si>
  <si>
    <t xml:space="preserve">Ingresos recibidos por cualquier concepto señalando el nombre de los responsables de recibirlos, administrarlos y ejercerlos </t>
  </si>
  <si>
    <t>45.</t>
  </si>
  <si>
    <t>Donaciones hechas a terceros en dinero o en especie</t>
  </si>
  <si>
    <t>46.</t>
  </si>
  <si>
    <t>Catálogos de disposición y guía de archivos documental</t>
  </si>
  <si>
    <t>47.</t>
  </si>
  <si>
    <t>Actas de sesiones ordinarias y extraordinarias de los consejos consultivos, así como opiniones y recomendaciones que emitan</t>
  </si>
  <si>
    <t>48.</t>
  </si>
  <si>
    <t>Listado de solicitudes a las empresas concesionarias de telecomunicaciones y proveedores de servicios o aplicaciones de internet para la intervención de comunicaciones privadas</t>
  </si>
  <si>
    <t>49.</t>
  </si>
  <si>
    <t>Sitio WEB (página electrónica vía Internet) de las instituciones de la Administración Pública Estatal</t>
  </si>
  <si>
    <t>Otros medios electrónicos y/o digitales, distintos al sitio WEB de las instituciones de la Administración Pública Estatal</t>
  </si>
  <si>
    <t xml:space="preserve">Manera presencial </t>
  </si>
  <si>
    <t>Unidades de transparencia de los sujetos obligados</t>
  </si>
  <si>
    <t>No se encuentra disponible</t>
  </si>
  <si>
    <r>
      <t>Comentarios u observaciones específicos</t>
    </r>
    <r>
      <rPr>
        <i/>
        <sz val="7"/>
        <rFont val="Arial"/>
        <family val="2"/>
      </rPr>
      <t xml:space="preserve"> (en caso de tener algún comentario u observación al dato registrado en la respuesta de la presente pregunta, o los datos que derivan de la misma, anotarlo en el siguiente espacio, de lo contrario dejarlo en blanco)</t>
    </r>
    <r>
      <rPr>
        <sz val="7"/>
        <rFont val="Arial"/>
        <family val="2"/>
      </rPr>
      <t>.</t>
    </r>
  </si>
  <si>
    <t>V.4.2 Obligaciones Especificas de Transparencia</t>
  </si>
  <si>
    <t>Información pública especifica</t>
  </si>
  <si>
    <t>1</t>
  </si>
  <si>
    <t>2</t>
  </si>
  <si>
    <t>3</t>
  </si>
  <si>
    <t>4</t>
  </si>
  <si>
    <t>5</t>
  </si>
  <si>
    <t>6</t>
  </si>
  <si>
    <t>7</t>
  </si>
  <si>
    <t>9</t>
  </si>
  <si>
    <t>Presupuesto de egresos y fórmulas de distribución de los recursos otorgados</t>
  </si>
  <si>
    <t>Listado de expropiaciones decretadas y ejecutadas</t>
  </si>
  <si>
    <t>Nombre, denominación o razón social y clave del registro federal de los contribuyentes a los que se les hubiere cancelado o condonado algún crédito fiscal</t>
  </si>
  <si>
    <t>Nombres de las personas a quienes se les habilitó para ejercer como corredores y notarios públicos</t>
  </si>
  <si>
    <t>Información relacionada con el otorgamiento de la patente y las sanciones aplicadas a los corredores y notarios públicos</t>
  </si>
  <si>
    <t>Planes de desarrollo urbano, ordenamiento territorial y ecológico, tipos y usos de suelo, licencias de uso y construcción otorgadas por los gobiernos municipales</t>
  </si>
  <si>
    <t>Disposiciones administrativas</t>
  </si>
  <si>
    <t>V.5 Capacitación en materia de transparencia, acceso a la información pública y protección de datos personales</t>
  </si>
  <si>
    <t>1.- Periodo de referencia de los datos:
Durante el año: La información se refiere a lo existente del 1 de enero al 31 de diciembre de 2016.</t>
  </si>
  <si>
    <t>Diplomado</t>
  </si>
  <si>
    <t>Taller</t>
  </si>
  <si>
    <t>Conferencia</t>
  </si>
  <si>
    <t>V.7 Administración de Archivos y Gestión documental</t>
  </si>
  <si>
    <t>1.- Periodo de referencia de los datos:
Durante el año: La información se refiere a lo existente del 1 de enero al 31 de diciembre de 2016.
Al cierre del año: la información se refiere a lo existente al 31 de diciembre de 2016.
Actualmente: La información se refiere a lo existente al momento del llenado del cuestionario.</t>
  </si>
  <si>
    <t>V.7.1 Estructura</t>
  </si>
  <si>
    <t>Catálogo de disposición documental</t>
  </si>
  <si>
    <t>Sí, todas las instituciones (100%)</t>
  </si>
  <si>
    <t>Sí, la mayoría de las instituciones (50% al 99%)</t>
  </si>
  <si>
    <t>Sí, la minoría de las instituciones (menos del 50%)</t>
  </si>
  <si>
    <t xml:space="preserve">No </t>
  </si>
  <si>
    <t xml:space="preserve">No se sabe </t>
  </si>
  <si>
    <t>13.-</t>
  </si>
  <si>
    <t>Seleccione con una "X" un solo código.</t>
  </si>
  <si>
    <t>14.-</t>
  </si>
  <si>
    <t>Componentes de gestión documental</t>
  </si>
  <si>
    <t>Unidad de correspondencia</t>
  </si>
  <si>
    <t xml:space="preserve">Catálogo </t>
  </si>
  <si>
    <t>15.-</t>
  </si>
  <si>
    <r>
      <t>Infraestructura Tecnológica</t>
    </r>
    <r>
      <rPr>
        <sz val="7"/>
        <color theme="1"/>
        <rFont val="Arial"/>
        <family val="2"/>
      </rPr>
      <t/>
    </r>
  </si>
  <si>
    <t>Equipo de cómputo</t>
  </si>
  <si>
    <t>Equipo de microfilmación</t>
  </si>
  <si>
    <t>16.-</t>
  </si>
  <si>
    <t>Unidad de Correspondencia</t>
  </si>
  <si>
    <t>Equipo técnico de protección del archivo (sistemas contra incendio, monitoreo de temperatura, sistema climático o video vigilancia)</t>
  </si>
  <si>
    <t>Condiciones de humedad adecuadas para la conservación de los documentos</t>
  </si>
  <si>
    <t>17.-</t>
  </si>
  <si>
    <t>En caso de seleccionar el código "19. (No se realiza ningún procedimiento) o "99. (No se sabe)" no podrá seleccionar ningún otro código</t>
  </si>
  <si>
    <t>Catálogo de procesos</t>
  </si>
  <si>
    <t>Revisión de correspondencia</t>
  </si>
  <si>
    <t>Expurgo</t>
  </si>
  <si>
    <t>Recepción de correspondencia</t>
  </si>
  <si>
    <t>Transferencia documental primaria</t>
  </si>
  <si>
    <t>Registro de correspondencia</t>
  </si>
  <si>
    <t>Elaboración de inventarios</t>
  </si>
  <si>
    <t>Turnar correspondencia</t>
  </si>
  <si>
    <t>Despachar correspondencia</t>
  </si>
  <si>
    <t>Transferencia documental secundaria</t>
  </si>
  <si>
    <t>Integración de expedientes</t>
  </si>
  <si>
    <t>Restauración</t>
  </si>
  <si>
    <t>Ordenación</t>
  </si>
  <si>
    <t>Servicio de préstamo y consulta</t>
  </si>
  <si>
    <t>Descripción</t>
  </si>
  <si>
    <t>No se realiza ningún procedimiento</t>
  </si>
  <si>
    <t>Valoración con base en el Catálogo de Disposición Documental</t>
  </si>
  <si>
    <t>No sabe</t>
  </si>
  <si>
    <t>18.-</t>
  </si>
  <si>
    <t>Controles de correspondencia de entrada y salida</t>
  </si>
  <si>
    <t xml:space="preserve">Inventarios de transferencia primaria </t>
  </si>
  <si>
    <t>Inventarios de archivo de trámite</t>
  </si>
  <si>
    <t>Inventarios de transferencia secundaria</t>
  </si>
  <si>
    <t>Inventario de archivo de concentración</t>
  </si>
  <si>
    <t>Inventarios de baja documental</t>
  </si>
  <si>
    <t>Mapas de ubicación topográfica</t>
  </si>
  <si>
    <t>Controles de préstamo y consulta de expedientes</t>
  </si>
  <si>
    <t>Controles de conservación y restauración de documentos</t>
  </si>
  <si>
    <t>19.-</t>
  </si>
  <si>
    <t>Catálogo de  uso de normas, criterios, lineamientos y /o manuales para la normalización de:</t>
  </si>
  <si>
    <t>Producción documental en soporte papel y electrónico</t>
  </si>
  <si>
    <t>No se cuenta con normatividad para la normalización de los procesos  de la administración de archivos y la gestión documental</t>
  </si>
  <si>
    <t>Indique, ¿cuáles son los instrumentos de control archivístico que actualmente usan las instituciones de la Administración Pública  Municipal o Delegacional, para el desarrollo de sus funciones?, conforme a la siguiente tabla:</t>
  </si>
  <si>
    <t>V.8 Recursos para la administración de archivos y gestión documental</t>
  </si>
  <si>
    <t>V.8.1 Recursos humanos para la administración de archivos y gestión documental</t>
  </si>
  <si>
    <t>20.-</t>
  </si>
  <si>
    <t>21.-</t>
  </si>
  <si>
    <r>
      <t xml:space="preserve">Total de personal </t>
    </r>
    <r>
      <rPr>
        <i/>
        <sz val="8"/>
        <color theme="1"/>
        <rFont val="Arial"/>
        <family val="2"/>
      </rPr>
      <t>(suma de 1 + 2)</t>
    </r>
  </si>
  <si>
    <t>1. Hombres</t>
  </si>
  <si>
    <t>2. Mujeres</t>
  </si>
  <si>
    <t>22.-</t>
  </si>
  <si>
    <t>Total de Personal</t>
  </si>
  <si>
    <t xml:space="preserve"> Personal por sexo</t>
  </si>
  <si>
    <r>
      <t xml:space="preserve">El personal realiza otras actividades
</t>
    </r>
    <r>
      <rPr>
        <i/>
        <sz val="8"/>
        <color theme="1"/>
        <rFont val="Arial"/>
        <family val="2"/>
      </rPr>
      <t>(Ver  Catálogo)</t>
    </r>
  </si>
  <si>
    <t xml:space="preserve">1. </t>
  </si>
  <si>
    <t xml:space="preserve">2. </t>
  </si>
  <si>
    <t xml:space="preserve">3. </t>
  </si>
  <si>
    <t xml:space="preserve">4. </t>
  </si>
  <si>
    <t>∑</t>
  </si>
  <si>
    <t>Catálogo</t>
  </si>
  <si>
    <t>Sí, en todas las instituciones (100%)</t>
  </si>
  <si>
    <t>Sí, en la mayoría de las instituciones (50% al 99%)</t>
  </si>
  <si>
    <t>Sí, en la minoría de las instituciones (menos del 50%)</t>
  </si>
  <si>
    <t>23.-</t>
  </si>
  <si>
    <t>Régimen de contratación</t>
  </si>
  <si>
    <t>Archivo de concentración</t>
  </si>
  <si>
    <t>Confianza</t>
  </si>
  <si>
    <t>Eventual</t>
  </si>
  <si>
    <t>Honorarios</t>
  </si>
  <si>
    <t>24.-</t>
  </si>
  <si>
    <t>Rango de edad</t>
  </si>
  <si>
    <t>De 18 a 24 años</t>
  </si>
  <si>
    <t>De 25 a 29 años</t>
  </si>
  <si>
    <t>De 30 a 34 años</t>
  </si>
  <si>
    <t>De 35 a 39 años</t>
  </si>
  <si>
    <t>De 40 a 44 años</t>
  </si>
  <si>
    <t>De 45 a 49 años</t>
  </si>
  <si>
    <t>De 50 a 54 años</t>
  </si>
  <si>
    <t>De 55 a 59 años</t>
  </si>
  <si>
    <t>De 60 años o más</t>
  </si>
  <si>
    <t>25.-</t>
  </si>
  <si>
    <t xml:space="preserve">Rango de ingresos mensual </t>
  </si>
  <si>
    <t>Sin paga</t>
  </si>
  <si>
    <t>De 1 a 5,000 pesos</t>
  </si>
  <si>
    <t>De 5,001 a 10,000 pesos</t>
  </si>
  <si>
    <t>De 10,001 a 15,000 pesos</t>
  </si>
  <si>
    <t xml:space="preserve">5. </t>
  </si>
  <si>
    <t>De 15,001 a 20,000 pesos</t>
  </si>
  <si>
    <t xml:space="preserve">6. </t>
  </si>
  <si>
    <t>De 20,001 a 25,000 pesos</t>
  </si>
  <si>
    <t xml:space="preserve">7. </t>
  </si>
  <si>
    <t>De 25,001 a 30,000 pesos</t>
  </si>
  <si>
    <t xml:space="preserve">8. </t>
  </si>
  <si>
    <t>De 30,001 a 35,000 pesos</t>
  </si>
  <si>
    <t xml:space="preserve">9. </t>
  </si>
  <si>
    <t>De 35,001 a 40,000 pesos</t>
  </si>
  <si>
    <t xml:space="preserve">10. </t>
  </si>
  <si>
    <t>De 40,001 a 45,000 pesos</t>
  </si>
  <si>
    <t xml:space="preserve">11. </t>
  </si>
  <si>
    <t>De 45,001 a 50,000 pesos</t>
  </si>
  <si>
    <t xml:space="preserve">12. </t>
  </si>
  <si>
    <t>De 50,001 a 55,000 pesos</t>
  </si>
  <si>
    <t>De 55,001 a 60,000 pesos</t>
  </si>
  <si>
    <t>De 60,001 a 65,000 pesos</t>
  </si>
  <si>
    <t>De 65,001 a 70,000 pesos</t>
  </si>
  <si>
    <t>Más de 70,000 pesos</t>
  </si>
  <si>
    <t>26.-</t>
  </si>
  <si>
    <t>Grado de estudios concluido</t>
  </si>
  <si>
    <t>Ninguno</t>
  </si>
  <si>
    <t>Preescolar o primaria</t>
  </si>
  <si>
    <t>Secundaria</t>
  </si>
  <si>
    <t>Preparatoria</t>
  </si>
  <si>
    <t>Carrera técnica o comercial</t>
  </si>
  <si>
    <t>Licenciatura</t>
  </si>
  <si>
    <t>Maestría</t>
  </si>
  <si>
    <t>Doctorado</t>
  </si>
  <si>
    <t>Indique si al cierre del año 2016 las instituciones de la Administración Pública Municipal o Delegacional contaban con personal responsable para atender la administración de archivos y la gestión documental</t>
  </si>
  <si>
    <t>De acuerdo con la respuesta de la pregunta anterior, ¿cuál es la cantidad total de personal destinado a la administración de archivos y la gestión documental en las instituciones de la Administración Pública Municipal o Delegacional, al cierre del año 2016?</t>
  </si>
  <si>
    <t>V.8.2 Actividades de capacitación en materia de administración de archivos y gestión documental</t>
  </si>
  <si>
    <t>27.-</t>
  </si>
  <si>
    <t>En caso de que la respuesta de la pregunta anterior haya sido "4. No" o "9. No se sabe", no debe responder esta pregunta.</t>
  </si>
  <si>
    <t>28.-</t>
  </si>
  <si>
    <t>Marco jurídico en materia de archivo y gestión documental</t>
  </si>
  <si>
    <t>Resguardo de información y archivos</t>
  </si>
  <si>
    <t>Actualmente, ¿las Instituciones de la Administración Pública Municipal o Delegacional desarrollan y establecen programas de capacitación y asesoría sobre administración de archivos y gestión documental?</t>
  </si>
  <si>
    <t>Durante el año 2016, ¿se impartieron cursos, diplomados, talleres o seminarios sobre administración de archivos y gestión documental al personal de las Instituciones de la  Administración Pública Municipal o Delegacional?</t>
  </si>
  <si>
    <t>V.8.3  Ejercicio presupuestal para la administración de archivos y la gestión documental</t>
  </si>
  <si>
    <t>29.-</t>
  </si>
  <si>
    <t>Seleccione con una "X" el código que corresponda.</t>
  </si>
  <si>
    <t>29.1.-</t>
  </si>
  <si>
    <t>Recursos humanos</t>
  </si>
  <si>
    <t>Capacitación</t>
  </si>
  <si>
    <t>Infraestructura</t>
  </si>
  <si>
    <t>Equipamiento</t>
  </si>
  <si>
    <t>Digitalización</t>
  </si>
  <si>
    <t>Durante el año 2016, ¿la Administración Pública Municipal o Delegacional destinó y ejerció presupuesto de manera específica para actividades de administración de archivos y gestión documental?</t>
  </si>
  <si>
    <t>V.9 Planeación de la Administración de Archivos y la gestión documental</t>
  </si>
  <si>
    <t>1.- Periodo de referencia de los datos:
Al cierre del año: la información se refiere a lo existente al 31 de diciembre de 2016.
Actualmente: La información se refiere a lo existente al momento del llenado del cuestionario.</t>
  </si>
  <si>
    <t>30.-</t>
  </si>
  <si>
    <t>En caso de registrar el código "4. No" o "9. No se sabe"  en la columna ¿Contaba con el Plan o Programa?, deberá dejar el resto de las filas de los "Elementos de Planeación" en blanco.</t>
  </si>
  <si>
    <t>Temas incluidos</t>
  </si>
  <si>
    <t>Elementos de Planeación</t>
  </si>
  <si>
    <t>Plan o Programa de Desarrollo Archivístico</t>
  </si>
  <si>
    <t>31.-</t>
  </si>
  <si>
    <t>En caso de que la respuesta de la pregunta anterior haya sido "4. No" o "9. No se sabe", no deberá responder esta pregunta.</t>
  </si>
  <si>
    <t>V.10 Sistema Institucional de Archivos</t>
  </si>
  <si>
    <t>32.-</t>
  </si>
  <si>
    <t>Seleccione con una "X" un solo código en cada una de las columnas "¿Cuenta con un área coordinadora?" "Unidad de correspondencia", "Archivo de Trámite", "Archivo de concentración" y "Archivo histórico".</t>
  </si>
  <si>
    <t>¿Cuenta con un área coordinadora?</t>
  </si>
  <si>
    <r>
      <t xml:space="preserve">¿El personal realiza otras actividades?
</t>
    </r>
    <r>
      <rPr>
        <i/>
        <sz val="7"/>
        <color theme="1"/>
        <rFont val="Arial"/>
        <family val="2"/>
      </rPr>
      <t>(Ver Catálogo)</t>
    </r>
  </si>
  <si>
    <t xml:space="preserve">En la columna "¿Contaba con el Plan o Programa?, Misión, Visión, Objetivos, Metas e Indicadores" sólo se deberá registrar el código que corresponda al porcentaje de instituciones de la Municipal o Delegacional.  De acuerdo con el catálogo de la parte inferior. </t>
  </si>
  <si>
    <t xml:space="preserve">Actualmente, ¿las Instituciones de la Administración Pública Municipal o Delegacional cuentan con un Sistema Institucional de Archivos? </t>
  </si>
  <si>
    <t>V.11 Documentos electrónicos</t>
  </si>
  <si>
    <t>1.- Periodo de referencia de los datos:
Actualmente: La información se refiere a lo existente al momento del llenado del cuestionario.</t>
  </si>
  <si>
    <t>33.-</t>
  </si>
  <si>
    <t>De acuerdo al siguiente listado, señale el tipo de tratamiento que reciben los documentos electrónicos referidos en la respuesta de la pregunta anterior.</t>
  </si>
  <si>
    <t>En caso de seleccionar el código "7. (Ninguno)" o "9. (No se sabe)" no podrá seleccionar ningún otro código.</t>
  </si>
  <si>
    <t>1.Se incorporan a expedientes electrónicos</t>
  </si>
  <si>
    <t>2. Se imprimen y se integran a un expediente de archivo en soporte papel</t>
  </si>
  <si>
    <t>4. Se lleva un control de los expedientes y documentos electrónicos que se generan</t>
  </si>
  <si>
    <t>5. Se guardan en las computadoras asignadas al personal.</t>
  </si>
  <si>
    <r>
      <t xml:space="preserve">6. Otro </t>
    </r>
    <r>
      <rPr>
        <i/>
        <sz val="8"/>
        <color theme="1"/>
        <rFont val="Arial"/>
        <family val="2"/>
      </rPr>
      <t>(especifique)</t>
    </r>
  </si>
  <si>
    <t>7. Ninguno</t>
  </si>
  <si>
    <t xml:space="preserve">Actualmente, ¿las instituciones de la Administración Pública Municipal o Delegacional generan documentos electrónicos? </t>
  </si>
  <si>
    <t xml:space="preserve">2.- Los catálogos utilizados en el presente cuestionario corresponden a denominaciones estándar, de tal manera que si alguno no coincide exactamente con lo que se encuentra actualmente en su Municipio o Entidad, deberá registrar los datos en aquel que sea  similar u homólogo. </t>
  </si>
  <si>
    <t>V.12 Sistemas automatizados de gestión documental y control de documentos</t>
  </si>
  <si>
    <t>34.-</t>
  </si>
  <si>
    <t>En caso de seleccionar el código "99. (No se sabe)" no podrá seleccionar ningún otro código.</t>
  </si>
  <si>
    <t>1. Incorporación</t>
  </si>
  <si>
    <t>2. Registro</t>
  </si>
  <si>
    <t>3. Clasificación</t>
  </si>
  <si>
    <t>4. Asignación de acceso y seguridad</t>
  </si>
  <si>
    <t>5. Definición de la disposición</t>
  </si>
  <si>
    <t>6. Almacenamiento</t>
  </si>
  <si>
    <t>7. Uso y trazabilidad</t>
  </si>
  <si>
    <t>8. Disposición</t>
  </si>
  <si>
    <r>
      <t>9.  Otro</t>
    </r>
    <r>
      <rPr>
        <sz val="8"/>
        <color theme="1"/>
        <rFont val="Arial"/>
        <family val="2"/>
      </rPr>
      <t xml:space="preserve"> (</t>
    </r>
    <r>
      <rPr>
        <i/>
        <sz val="8"/>
        <color theme="1"/>
        <rFont val="Arial"/>
        <family val="2"/>
      </rPr>
      <t>especifique</t>
    </r>
    <r>
      <rPr>
        <sz val="8"/>
        <color theme="1"/>
        <rFont val="Arial"/>
        <family val="2"/>
      </rPr>
      <t>)</t>
    </r>
  </si>
  <si>
    <t>99. No sabe</t>
  </si>
  <si>
    <t xml:space="preserve">I) </t>
  </si>
  <si>
    <t xml:space="preserve">Se registran y se describen </t>
  </si>
  <si>
    <t>Reportes que generan</t>
  </si>
  <si>
    <t>II)</t>
  </si>
  <si>
    <t>Formatos que genera</t>
  </si>
  <si>
    <t>Funciones</t>
  </si>
  <si>
    <t>Catálogo de que se registran y describen</t>
  </si>
  <si>
    <t>Catálogo de reportes que se generan</t>
  </si>
  <si>
    <t>Fondo</t>
  </si>
  <si>
    <t>Índices de los expedientes reservados y con datos confidenciales</t>
  </si>
  <si>
    <t>Sección</t>
  </si>
  <si>
    <t>Inventario de expedientes consultados en el archivo Histórico</t>
  </si>
  <si>
    <t>Serie</t>
  </si>
  <si>
    <t>Guía general</t>
  </si>
  <si>
    <t>Inventario del préstamos de expedientes, devoluciones y vencidos</t>
  </si>
  <si>
    <t>Inventario por expedientes</t>
  </si>
  <si>
    <t>Calendario de caducidades</t>
  </si>
  <si>
    <t>Inventario de transferencia primaria</t>
  </si>
  <si>
    <t>Expedientes</t>
  </si>
  <si>
    <t>Inventario de transferencia secundaria</t>
  </si>
  <si>
    <t>Documentos en formato electrónico</t>
  </si>
  <si>
    <t>Inventario de baja documental</t>
  </si>
  <si>
    <t>Fechas extremas</t>
  </si>
  <si>
    <t>Acceso a la información</t>
  </si>
  <si>
    <t>Catálogo de formatos que genera</t>
  </si>
  <si>
    <t>Catálogo de funciones</t>
  </si>
  <si>
    <t>Portada del expediente</t>
  </si>
  <si>
    <t>Almacenamiento</t>
  </si>
  <si>
    <t>Admite modificaciones de los datos capturados para corregir errores, mediante la autorización del administrador del Sistema</t>
  </si>
  <si>
    <t>Ceja del expediente</t>
  </si>
  <si>
    <t>Permite el alta de usuarios a diferentes niveles de acceso</t>
  </si>
  <si>
    <t>Solicitud de consulta de expedientes que se encuentran en el archivo de Concentración</t>
  </si>
  <si>
    <t>Emite alertas cuando hay expedientes para transferir de un archivo a otro</t>
  </si>
  <si>
    <t>Registra las Unidades administrativas generadoras de los archivos de Trámite, para posteriormente configurar los reportes</t>
  </si>
  <si>
    <t>Permite la búsqueda de expedientes y documentos</t>
  </si>
  <si>
    <t>No</t>
  </si>
  <si>
    <t>Actualmente, ¿las instituciones de la Administración Pública Municipal o Delegacional cuentan con un sistema informático que permita la automatización de procesos en materia de administración de archivos y gestión documental?</t>
  </si>
  <si>
    <t xml:space="preserve">De acuerdo con la normativa en materia de transparencia y acceso a la información pública en su Municipio o Delegación, indique del siguiente listado la información pública con la que actualmente cuentan las instituciones que conforman la Administración Pública Municipal o Delegacional, y de ser afirmativo, seleccione la periodicidad con la que es actualizada y el medio de acceso por el que se encuentra disponible, tomando como referencia los catálogos que se presentan en la parte inferior: </t>
  </si>
  <si>
    <t>Catálogo de porcentaje de instituciones de la Administración Pública Municipal o Delegacional</t>
  </si>
  <si>
    <t>Seleccione con una "X" el o los códigos que correspondan a la normatividad y criterios específicos que se usan en el manejo de archivos en las instituciones de la Administración Pública Municipal o Delegacional. En caso de seleccionar el código "7. (No se cuenta con normatividad para la normalización de los procesos  de la administración de archivos y la gestión documental)" o "9. (No se sabe)", no podrá seleccionar ningún otro código.</t>
  </si>
  <si>
    <t xml:space="preserve">1.- Contabilizar el total de personal que laboró en las instituciones  de la Administración Pública Municipal o Delegacional, considerando a todo el personal, de todos los tipos de régimen de contratación (personal de confianza, base y/o sindicalizado, eventual, honorarios o cualquier otro tipo). </t>
  </si>
  <si>
    <t>Indique ¿qué porcentaje del total de presupuesto que ejerció la Administración Pública Municipal o Delegacional durante el año 2016, correspondió a actividades de administración de  archivos y  gestión documental?</t>
  </si>
  <si>
    <t>7.1.-</t>
  </si>
  <si>
    <t>10.-</t>
  </si>
  <si>
    <t>11.-</t>
  </si>
  <si>
    <t>30.1.-</t>
  </si>
  <si>
    <t xml:space="preserve">De acuerdo con la normatividad en materia de transparencia y acceso a la información pública en su Municipio o Delegación, indique del siguiente listado la información pública específica con la que actualmente cuentan las instituciones que conforman la Administración Pública Municipal o Delegacional. En caso de contar con la información específica, seleccione la periodicidad con la que es actualizada y el medio de acceso por el que se encuentra disponible, tomando como referencia los catálogos que se presentan en la parte inferior: </t>
  </si>
  <si>
    <t>Unidad responsable de la administración de documentos, cuya consulta es esporádica por parte de las unidades administrativas de los sujetos obligados, y que permanecen hasta su transferencia secundaria al archivo histórico, o su baja documental, según sea el caso.</t>
  </si>
  <si>
    <t>Fuente de acceso público y unidad responsable de administrar, organizar, describir, conservar y divulgar la memoria documental institucional, así como la integrada por documentos o colecciones documentales facticias de relevancia para la memoria nacional.</t>
  </si>
  <si>
    <t>CNGSPSPE 2017</t>
  </si>
  <si>
    <t>Siglas con las que se identifica al Censo Nacional de Gobierno, Seguridad Pública y Sistema Penitenciario Estatales 2017.</t>
  </si>
  <si>
    <t>Corresponde a las áreas y/o responsables encargados de atender los procesos de gestión documental encaminados al procesamiento, manejo y organización de la documentación producida y recibida, con el objeto de garantizar su disponibilidad y su conservación,  en cualquier institución, para efectos del presente cuestionario, dichos componentes son:  la unidad de correspondencia, el archivo de trámite, el archivo de concentración, y el archivo histórico.</t>
  </si>
  <si>
    <t>Conservación y preservación de documentos</t>
  </si>
  <si>
    <t xml:space="preserve">Consulta de Documentos </t>
  </si>
  <si>
    <t>Documentos electrónicos de archivo</t>
  </si>
  <si>
    <t xml:space="preserve"> Aquellos  que almacenan la información en un medio que precisa de un dispositivo electrónico para su lectura.</t>
  </si>
  <si>
    <t>INFOMEX</t>
  </si>
  <si>
    <t>Es el sistema electrónico mediante el cual las personas podrán presentar sus solicitudes de acceso a la información pública y de acceso, rectificación, cancelación y oposición de datos personales y es el sistema único para el registro y captura de todas las solicitudes recibidas por los sujetos obligados.</t>
  </si>
  <si>
    <t>Organización</t>
  </si>
  <si>
    <t>Corresponde a los casos en donde no se posible conocer la identidad del  solicitante, de tal forma que no pueden ser identificado legalmente, lo que no permite clasificarlo en las variables de "Persona física" o "Persona moral".</t>
  </si>
  <si>
    <t>Plan  o programa de Desarrollo Archivístico</t>
  </si>
  <si>
    <t>Herramienta de planeación que contiene las acciones institucionales para la modernización y mejoramiento continuo de los servicios documentales y archivísticos, estableciendo estructuras normativas, técnicas y metodológicas para la implementación de estrategias encaminadas a mejorar el proceso de organización y conservación documental en los archivos de: trámite, de concentración y, en su caso, históricos.</t>
  </si>
  <si>
    <t>Persona Física</t>
  </si>
  <si>
    <t>Individuo con capacidad para contraer obligaciones y ejercer derechos.</t>
  </si>
  <si>
    <t>Persona Moral</t>
  </si>
  <si>
    <t>Agrupación de personas que se unen con un fin determinado, adquieren derechos y obligaciones por lo cual no se rigen como sujetos individuales sino como institución, por ejemplo, una sociedad mercantil, una asociación civil.</t>
  </si>
  <si>
    <t>POT (Portal de Obligaciones de Transparencia)</t>
  </si>
  <si>
    <t>Es la página electrónica en la que se pública y actualiza la información de interés público de los sujetos obligados, por lo que respecta a sus funciones y atribuciones.</t>
  </si>
  <si>
    <t>Producción e identificación</t>
  </si>
  <si>
    <t>Es el conjunto de actividades tendientes a normalizar los documentos que se generan en ejercicio de las funciones institucionales. Comprende los aspectos de origen, creación y diseño de formatos y documentos.</t>
  </si>
  <si>
    <t>Es el conjunto de actividades y procedimientos tendientes a establecer las políticas o criterios específicos que regulen la producción, distribución, organización, consulta y conservación de los documentos, de conformidad con la normatividad y metodología aplicable.</t>
  </si>
  <si>
    <t>Recepción</t>
  </si>
  <si>
    <t>Existe información "en línea" sobre el trámite en el tema correspondiente. Ésta puede ser consultada, buscada o descargada por los ciudadanos a través del sitio WEB.</t>
  </si>
  <si>
    <t>Existe la posibilidad de realizar y/o dar seguimiento "en línea" al trámite, incluidos los pagos asociados a este cuando aplica, en el tema correspondiente, sin necesidad de acudir a alguna oficina del gobierno.</t>
  </si>
  <si>
    <t>Es el conjunto de registros, procesos, procedimientos, criterios, estructuras y funciones que desarrolla cada sujeto obligado, derivado de la Actividad archivística, de acuerdo con los procesos de gestión documental.</t>
  </si>
  <si>
    <t>Sistemas automatizados de gestión documental y control de correspondencia</t>
  </si>
  <si>
    <t>Se refiere a aquellos sistemas Informáticos que permiten la organización y conservación de la información de los archivos administrativos de las Instituciones, órganos u organismos gubernamentales de forma completa, actualizada y con estándares de seguridad.</t>
  </si>
  <si>
    <t xml:space="preserve">Solicitud de acceso a la información </t>
  </si>
  <si>
    <t>Petición mediante la cual el solicitante puede acceder a la documentación que generan, obtienen o conservan los sujetos obligados.</t>
  </si>
  <si>
    <t>Solicitud de datos personales</t>
  </si>
  <si>
    <t>Petición mediante la cual el solicitante puede acceder o modificar sus datos personales que están en poder sujetos obligados.</t>
  </si>
  <si>
    <t>Solicitante</t>
  </si>
  <si>
    <t>Persona física o moral que interpone una solicitud de información pública ante el sujeto obligado.</t>
  </si>
  <si>
    <t>Es la encargada de brindar los servicios centralizados de recepción y despacho de la correspondencia oficial dentro de las instituciones. Cabe mencionar que en algunos lugares es conocida genéricamente como "Unidad de Correspondencia", "Unidad Central de Correspondencia", “Oficialía de Partes” o  “Ventanilla Única”.</t>
  </si>
  <si>
    <t>Administración Pública Municipal o Delegacional</t>
  </si>
  <si>
    <t>Conjunto de insumos, suministros y demás elementos asociados a las Tecnologías de la Información y comunicaciones que permiten la mejora de la gestión interna de la institución o instituciones de la Administración Pública Municipal o Delegacional, para otorgar mejores servicios, facilitar el acceso a la información, la rendición de cuentas, la transparencia y fortalecer la participación ciudadana.</t>
  </si>
  <si>
    <t>Servidor público que representa a la institución que, por las funciones que tiene asignadas dentro de la Administración Pública Municipal o Delegacional es el principal productor y/o integrador de la información correspondiente en el presente Módulo.</t>
  </si>
  <si>
    <t>Servidor público que representa a la institución que, por las funciones que tiene asignadas dentro de la Administración Pública Municipal o Delegacional, es el segundo principal productor y/o integrador de la información correspondiente en el presente Módulo, y complementa los datos producidos y/o integrados por el Informante Básico.</t>
  </si>
  <si>
    <t>Servidor público que representa a la institución que, por las funciones que tiene asignadas dentro de la Administración Pública Municipal o Delegacional, es el tercer principal productor y/o integrador de la información correspondiente en el presente Módulo, y complementa los datos producidos y/o integrados por el Informante Básico y el Informante Complementario 1.</t>
  </si>
  <si>
    <t>Existe la posibilidad de intercambiar información sobre el trámite en el tema correspondiente, entre servidores públicos de la Administración Pública Municipal o Delegacional y los ciudadanos, a través de un correo electrónico o número telefónico.</t>
  </si>
  <si>
    <t xml:space="preserve">Conjunto de acciones que tienen como propósito evitar los actos ilícitos y el abuso de autoridad por parte de los servidores públicos del municipio o delegación, así como, fomentar la cultura de la legalidad, la transparencia y la rendición de cuentas en el Municipio o Delegación. </t>
  </si>
  <si>
    <t xml:space="preserve">Organizaciones públicas que forman parte de la Administración Pública Municipal o Delegacional y que se encuentran previstas en su propia normativa orgánica, las cuales fueron creadas para el ejercicio de las atribuciones y despacho de los asuntos que corresponden al Presidente Municipal o Jefe Delegacional (ejm. Secretarías, Entidades Paramunicipales, Organismos Descentralizados, Empresas, Fideicomisos, o cualquier otro tipo de institución, organización o unidad administrativa de características similares). </t>
  </si>
  <si>
    <t xml:space="preserve">Son las acciones u obligaciones que tiene el Gobierno Municipio o Delegación, para dar a conocer, entre otra, la información acerca de las acciones del gobierno, del marco legal, las políticas de planeación, administración de los programas, servicios públicos, información sobre la gestión y los recursos del propio municipio o delegación. </t>
  </si>
  <si>
    <t xml:space="preserve">Conjunto de acciones que tienen como propósito evitar los actos ilícitos y el abuso de autoridad por parte de los servidores públicos del Municipio o Delegación, así como, fomentar la cultura de la legalidad, la transparencia y la rendición de cuentas del municipio o delegación. </t>
  </si>
  <si>
    <t>Contenido de las gacetas municipales</t>
  </si>
  <si>
    <t>Actas de sesiones de cabildo, controles de asistencia de los integrantes de los Ayuntamientos a las sesiones de cabildo y el sentido de la votación de los miembros del cabildo sobre las iniciativas o acuerdos</t>
  </si>
  <si>
    <t>En caso de seleccionar el código "4. (No se cuenta con equipamiento de infraestructura)" o "9. (No se sabe)", no podrá seleccionar ningún otro código para "Infraestructura y equipamiento".</t>
  </si>
  <si>
    <t xml:space="preserve"> Son todas aquellas orientaciones que hace el sujeto obligado sobre el ejercicio de los derechos de acceso a la información y a la protección de datos personales que se otorga por medios remotos y presenciales. </t>
  </si>
  <si>
    <t>Asesorías en materia de acceso a la información pública y protección de datos personales:</t>
  </si>
  <si>
    <t>Plataforma electrónica que tiene como finalidad el desarrollo, administración e implementación de los procedimientos,  obligaciones y disposiciones que la ley en la materia señale para que los sujetos obligados y el Organismo Garante, atiendan las necesidades de accesibilidad de los usuarios.</t>
  </si>
  <si>
    <t xml:space="preserve">Plataforma Nacional de Transparencia </t>
  </si>
  <si>
    <t>11.1.-</t>
  </si>
  <si>
    <t>V.6 Recursos presupuestales para la transparencia, acceso a la información pública y protección de datos personales</t>
  </si>
  <si>
    <t>Modalidad</t>
  </si>
  <si>
    <t>No se realizaron acciones de capacitación o profesionalización</t>
  </si>
  <si>
    <t>Curso</t>
  </si>
  <si>
    <t>En caso de no saber la respuesta de algún campo, anotar "NS" (no se sabe) en las celdas correspondientes.</t>
  </si>
  <si>
    <t>En caso de que alguna de las modalidades de capacitación enlistadas no se haya realizado, deberá anotar una "X" en la celda "No se realizaron acciones de capacitación o profesionalización" que corresponda, y dejar el resto de las celdas de la fila en blanco.</t>
  </si>
  <si>
    <t>Cantidad de acciones de capacitación o profesionalización</t>
  </si>
  <si>
    <t>Anote la cantidad total de acciones de capacitación o profesionalización sobre transparencia, acceso a la información pública  y protección de datos personales dirigidas al personal de las instituciones de la Administración Pública Municipal o delegacional durante el año 2016, de acuerdo con las modalidades de capacitación que se encuentran enlistadas en la siguiente tabla:</t>
  </si>
  <si>
    <t>Cultura de transparencia y acceso a la información</t>
  </si>
  <si>
    <t>Responsabilidades de los servidores públicos</t>
  </si>
  <si>
    <t>Recursos de revisión en materia de acceso a la información o protección de datos personales</t>
  </si>
  <si>
    <t>Ética pública</t>
  </si>
  <si>
    <t xml:space="preserve">Marco jurídico en materia de transparencia y acceso a la Información </t>
  </si>
  <si>
    <t>Clasificación y desclasificación de la información</t>
  </si>
  <si>
    <t>Principios y deberes en materia de protección de datos personales</t>
  </si>
  <si>
    <t xml:space="preserve">Marco jurídico en materia de protección de datos personales </t>
  </si>
  <si>
    <t>Obligaciones de transparencia</t>
  </si>
  <si>
    <t xml:space="preserve">Uso de herramientas tecnológicas y medidas de seguridad para el tratamiento de datos personales </t>
  </si>
  <si>
    <t>Gobierno abierto y transparencia proactiva</t>
  </si>
  <si>
    <t>Cantidad de personal de las instituciones de la Administración Pública del municipio o delegación que acreditó alguna acción de capacitación o profesionalización en los temas enlistados, durante el año 2016</t>
  </si>
  <si>
    <t>11.2.-</t>
  </si>
  <si>
    <t>Transparencia y acceso a la información pública</t>
  </si>
  <si>
    <t>Durante el año 2016, ¿la Administración pública de su Municipio o Delegación destinó y ejerció presupuesto de manera específica para actividades de transparencia, acceso a la información pública y protección de datos personales?</t>
  </si>
  <si>
    <t>11.3.-</t>
  </si>
  <si>
    <t>12.-</t>
  </si>
  <si>
    <t>12.1.-</t>
  </si>
  <si>
    <t>12.2.-</t>
  </si>
  <si>
    <t>En caso de que la respuesta de la pregunta 21 haya sido "4. (No)" o "9. (No se sabe)", no debe responder esta pregunta.</t>
  </si>
  <si>
    <t>En caso de que la respuesta de la pregunta 21 haya sido "4. No" o "9. No se sabe", no debe responder esta pregunta.</t>
  </si>
  <si>
    <t>La suma de las cantidades anotadas debe ser igual a las cantidades registradas como respuesta de la pregunta 22.</t>
  </si>
  <si>
    <t>De acuerdo con la cantidad total de personal que registró en la respuesta de la pregunta 22, anote el personal especificando el régimen de contratación y sexo, conforme a la siguiente tabla:</t>
  </si>
  <si>
    <t>En caso de que la respuesta de la pregunta  21 haya sido "4. No" o "9. No se sabe", no debe responder esta pregunta.</t>
  </si>
  <si>
    <t>33.1.-</t>
  </si>
  <si>
    <t>35.-</t>
  </si>
  <si>
    <t>35.1.-</t>
  </si>
  <si>
    <t>36.-</t>
  </si>
  <si>
    <t>37.-</t>
  </si>
  <si>
    <t>De acuerdo con la respuesta de la pregunta anterior, anote la cantidad de personal de las instituciones de la Administración Pública Municipal o Delegacional (por sexo) que acreditó alguna acción de capacitación o profesionalización  sobre transparencia, acceso a la información o protección de datos personales, durante el año 2016, según la modalidad de capacitación impartida, conforme a la siguiente tabla:</t>
  </si>
  <si>
    <t>Para el caso de la cantidad de personal de las instituciones de la Administración Pública de la Municipal o Delegacional, que concluyó alguna acción de capacitación o profesionalización  sobre transparencia, acceso a la información o protección de datos personales, deberá considerar aquellos que hayan obtenido el certificado, constancia, calificación aprobatoria, o cualquier documento que acredite la conclusión de la modalidad de capacitación (maestría, diplomado, curso, taller, conferencia, entre otras ) que tengan registradas las instituciones de la Administración Pública Municipal o Delegacional del 1 de enero al 31 de diciembre de 2016.</t>
  </si>
  <si>
    <t>Del siguiente listado de temas, anote por cada uno de ellos, la cantidad de acciones de capacitación o profesionalización impartidas sobre transparencia, acceso a la información pública y protección de datos personales al personal de las  instituciones que conforman la Administración Pública Municipal o Delegacional, así como el número de personal que acreditó las mismas, según su sexo, durante el año 2016.</t>
  </si>
  <si>
    <t>Es caso de que una persona haya acreditado más de una acción de capacitación o profesionalización, deberá registrarla tantas veces sea necesario en la o las temas correspondientes.</t>
  </si>
  <si>
    <t>En caso de que no se haya realizado capacitación en los temas enlistados, deberá anotar una "X" en la celda "No se realizaron acciones de capacitación o profesionalización" que corresponda, y dejar el resto de las celdas de la fila en blanco.</t>
  </si>
  <si>
    <t>La cantidad de acciones de capacitación o profesionalización realizadas, se debe obtener a partir de las maestrías, diplomados, cursos, talleres y conferencias, entre otras modalidades que  se hayan impartido al personal de las instituciones de la Administración Pública Municipal o Delegacional, con el fin de fortalecer o desarrollar la función de transparencia, acceso a la información pública y protección de datos personales del 1 de enero al 31 de diciembre de 2016, en los temas que se presentan.</t>
  </si>
  <si>
    <r>
      <t>No (</t>
    </r>
    <r>
      <rPr>
        <i/>
        <sz val="9"/>
        <color theme="1"/>
        <rFont val="Arial"/>
        <family val="2"/>
      </rPr>
      <t>Concluya la sección</t>
    </r>
    <r>
      <rPr>
        <sz val="9"/>
        <color theme="1"/>
        <rFont val="Arial"/>
        <family val="2"/>
      </rPr>
      <t>)</t>
    </r>
  </si>
  <si>
    <r>
      <t xml:space="preserve">No se sabe </t>
    </r>
    <r>
      <rPr>
        <i/>
        <sz val="9"/>
        <color theme="1"/>
        <rFont val="Arial"/>
        <family val="2"/>
      </rPr>
      <t>(Concluya la sección)</t>
    </r>
  </si>
  <si>
    <r>
      <t xml:space="preserve">¿Contaba con el Plan o Programa?
</t>
    </r>
    <r>
      <rPr>
        <i/>
        <sz val="8"/>
        <color theme="1"/>
        <rFont val="Arial"/>
        <family val="2"/>
      </rPr>
      <t>(ver catálogo)</t>
    </r>
  </si>
  <si>
    <r>
      <t xml:space="preserve">Misión
</t>
    </r>
    <r>
      <rPr>
        <i/>
        <sz val="8"/>
        <color theme="1"/>
        <rFont val="Arial"/>
        <family val="2"/>
      </rPr>
      <t>(ver catálogo)</t>
    </r>
  </si>
  <si>
    <r>
      <t xml:space="preserve">Visión
</t>
    </r>
    <r>
      <rPr>
        <i/>
        <sz val="8"/>
        <color theme="1"/>
        <rFont val="Arial"/>
        <family val="2"/>
      </rPr>
      <t>(ver catálogo)</t>
    </r>
  </si>
  <si>
    <r>
      <rPr>
        <b/>
        <sz val="8"/>
        <color theme="1"/>
        <rFont val="Arial"/>
        <family val="2"/>
      </rPr>
      <t>Objetivos</t>
    </r>
    <r>
      <rPr>
        <sz val="9"/>
        <color theme="1"/>
        <rFont val="Arial"/>
        <family val="2"/>
      </rPr>
      <t xml:space="preserve">
</t>
    </r>
    <r>
      <rPr>
        <i/>
        <sz val="8"/>
        <color theme="1"/>
        <rFont val="Arial"/>
        <family val="2"/>
      </rPr>
      <t xml:space="preserve">(ver catálogo) </t>
    </r>
  </si>
  <si>
    <r>
      <t>Metas</t>
    </r>
    <r>
      <rPr>
        <sz val="8"/>
        <color theme="1"/>
        <rFont val="Arial"/>
        <family val="2"/>
      </rPr>
      <t xml:space="preserve">
</t>
    </r>
    <r>
      <rPr>
        <i/>
        <sz val="8"/>
        <color theme="1"/>
        <rFont val="Arial"/>
        <family val="2"/>
      </rPr>
      <t>(ver catálogo)</t>
    </r>
  </si>
  <si>
    <r>
      <t>Indicadores de gestión</t>
    </r>
    <r>
      <rPr>
        <sz val="8"/>
        <color theme="1"/>
        <rFont val="Arial"/>
        <family val="2"/>
      </rPr>
      <t xml:space="preserve">
</t>
    </r>
    <r>
      <rPr>
        <i/>
        <sz val="8"/>
        <color theme="1"/>
        <rFont val="Arial"/>
        <family val="2"/>
      </rPr>
      <t>(ver catálogo)</t>
    </r>
  </si>
  <si>
    <r>
      <rPr>
        <b/>
        <sz val="8"/>
        <color theme="1"/>
        <rFont val="Arial"/>
        <family val="2"/>
      </rPr>
      <t>Mecanismos de seguimiento</t>
    </r>
    <r>
      <rPr>
        <sz val="8"/>
        <color theme="1"/>
        <rFont val="Arial"/>
        <family val="2"/>
      </rPr>
      <t xml:space="preserve"> (ver catálogo)</t>
    </r>
  </si>
  <si>
    <t>De acuerdo con el Programa de Gestión Documental que registró como respuesta de la pregunta anterior, seleccione del siguiente listado, las etapas, procesos  o componentes que lo integran:</t>
  </si>
  <si>
    <r>
      <t>No</t>
    </r>
    <r>
      <rPr>
        <sz val="8"/>
        <color theme="1"/>
        <rFont val="Arial"/>
        <family val="2"/>
      </rPr>
      <t xml:space="preserve"> (</t>
    </r>
    <r>
      <rPr>
        <i/>
        <sz val="8"/>
        <color theme="1"/>
        <rFont val="Arial"/>
        <family val="2"/>
      </rPr>
      <t>Pase a la pregunta 28</t>
    </r>
    <r>
      <rPr>
        <sz val="8"/>
        <color theme="1"/>
        <rFont val="Arial"/>
        <family val="2"/>
      </rPr>
      <t>)</t>
    </r>
  </si>
  <si>
    <r>
      <t>No se sabe</t>
    </r>
    <r>
      <rPr>
        <sz val="8"/>
        <color theme="1"/>
        <rFont val="Arial"/>
        <family val="2"/>
      </rPr>
      <t xml:space="preserve"> </t>
    </r>
    <r>
      <rPr>
        <i/>
        <sz val="8"/>
        <color theme="1"/>
        <rFont val="Arial"/>
        <family val="2"/>
      </rPr>
      <t>(Pase a la pregunta 28)</t>
    </r>
  </si>
  <si>
    <r>
      <t xml:space="preserve">¿Cuenta con espacio físico? </t>
    </r>
    <r>
      <rPr>
        <i/>
        <sz val="9"/>
        <color theme="1"/>
        <rFont val="Arial"/>
        <family val="2"/>
      </rPr>
      <t>(Ver catálogo)</t>
    </r>
  </si>
  <si>
    <r>
      <t>¿Se encuentran en el organigrama de las instituciones de la Administración Pública Municipal o Delegacional?</t>
    </r>
    <r>
      <rPr>
        <i/>
        <sz val="8"/>
        <color theme="1"/>
        <rFont val="Arial"/>
        <family val="2"/>
      </rPr>
      <t xml:space="preserve"> (Ver catálogo)</t>
    </r>
  </si>
  <si>
    <r>
      <t xml:space="preserve">Infraestructura y equipamiento
</t>
    </r>
    <r>
      <rPr>
        <i/>
        <sz val="8"/>
        <color theme="1"/>
        <rFont val="Arial"/>
        <family val="2"/>
      </rPr>
      <t>(Ver catálogo)</t>
    </r>
  </si>
  <si>
    <r>
      <t xml:space="preserve">Procesos
</t>
    </r>
    <r>
      <rPr>
        <i/>
        <sz val="7"/>
        <color theme="1"/>
        <rFont val="Arial"/>
        <family val="2"/>
      </rPr>
      <t>(Ver  catálogo)</t>
    </r>
  </si>
  <si>
    <r>
      <t xml:space="preserve">Uso de normas, criterios, lineamientos y /o manuales para la normalización de los procesos de la administración de archivos y la gestión documental
</t>
    </r>
    <r>
      <rPr>
        <sz val="7"/>
        <color theme="1"/>
        <rFont val="Arial"/>
        <family val="2"/>
      </rPr>
      <t>(</t>
    </r>
    <r>
      <rPr>
        <i/>
        <sz val="7"/>
        <color theme="1"/>
        <rFont val="Arial"/>
        <family val="2"/>
      </rPr>
      <t>Ver Catálogo</t>
    </r>
    <r>
      <rPr>
        <sz val="7"/>
        <color theme="1"/>
        <rFont val="Arial"/>
        <family val="2"/>
      </rPr>
      <t>)</t>
    </r>
  </si>
  <si>
    <t>Del total de presupuesto registrado en la respuesta a la pregunta 12 numeral 3 de la sección I del presente Módulo, ¿indique qué porcentaje del total de presupuesto que ejerció la Administración pública de su Delegación o Municipio, durante el año 2016, correspondió a actividades de transparencia, acceso a la información pública y protección de datos personales?</t>
  </si>
  <si>
    <t>Para las cantidades que registre deberá considerar tanto las acciones de capacitación o profesionalización realizadas por capacitadores de las instituciones de la Administración Pública Municipal o Delegacional o por medio de instituciones académicas, públicas o privadas, siempre y cuando hayan sido dirigidas al personal de la Administración Pública Municipal o Delegacional, con el fin de fortalecer o desarrollar la función de transparencia, acceso a la información pública y protección de datos personales.</t>
  </si>
  <si>
    <t>Durante el año 2016, ¿se impartieron cursos, diplomados, talleres o seminarios sobre transparencia, acceso a la información pública y protección de datos personales al personal de las instituciones que conforman la Administración Pública Municipal o Delegacional?</t>
  </si>
  <si>
    <r>
      <t xml:space="preserve">Cuenta con información pública específica
</t>
    </r>
    <r>
      <rPr>
        <i/>
        <sz val="8"/>
        <color theme="1"/>
        <rFont val="Arial"/>
        <family val="2"/>
      </rPr>
      <t>(1=Sí / 2=No / 9=No se sabe)</t>
    </r>
  </si>
  <si>
    <r>
      <t xml:space="preserve">Periodicidad de actualización
</t>
    </r>
    <r>
      <rPr>
        <i/>
        <sz val="7"/>
        <color theme="1"/>
        <rFont val="Arial"/>
        <family val="2"/>
      </rPr>
      <t>(Ver catálogo)</t>
    </r>
  </si>
  <si>
    <r>
      <t xml:space="preserve">Medio de acceso
</t>
    </r>
    <r>
      <rPr>
        <i/>
        <sz val="7"/>
        <color theme="1"/>
        <rFont val="Arial"/>
        <family val="2"/>
      </rPr>
      <t>(Ver catálogo)</t>
    </r>
  </si>
  <si>
    <r>
      <t>Total de solicitudes respondidas</t>
    </r>
    <r>
      <rPr>
        <sz val="9"/>
        <color theme="1"/>
        <rFont val="Arial"/>
        <family val="2"/>
      </rPr>
      <t xml:space="preserve"> (</t>
    </r>
    <r>
      <rPr>
        <i/>
        <sz val="9"/>
        <color theme="1"/>
        <rFont val="Arial"/>
        <family val="2"/>
      </rPr>
      <t>suma 1 + 2</t>
    </r>
    <r>
      <rPr>
        <sz val="9"/>
        <color theme="1"/>
        <rFont val="Arial"/>
        <family val="2"/>
      </rPr>
      <t>)</t>
    </r>
  </si>
  <si>
    <r>
      <t>De acuerdo con la cantidad total de</t>
    </r>
    <r>
      <rPr>
        <b/>
        <u/>
        <sz val="9"/>
        <color theme="1"/>
        <rFont val="Arial"/>
        <family val="2"/>
      </rPr>
      <t xml:space="preserve"> solicitudes respondidas</t>
    </r>
    <r>
      <rPr>
        <b/>
        <sz val="9"/>
        <color theme="1"/>
        <rFont val="Arial"/>
        <family val="2"/>
      </rPr>
      <t xml:space="preserve"> de acceso a la información pública que registró en la respuesta de la pregunta anterior, indique la cantidad de solicitudes, según el tipo de respuesta brindada a las mismas, conforme a la siguiente tabla: </t>
    </r>
  </si>
  <si>
    <r>
      <t xml:space="preserve">Turnada
</t>
    </r>
    <r>
      <rPr>
        <i/>
        <sz val="8"/>
        <color theme="1"/>
        <rFont val="Arial"/>
        <family val="2"/>
      </rPr>
      <t>(Enviada a otra autoridad por ser de su competencia)</t>
    </r>
  </si>
  <si>
    <r>
      <t xml:space="preserve">Orientada
</t>
    </r>
    <r>
      <rPr>
        <i/>
        <sz val="8"/>
        <color theme="1"/>
        <rFont val="Arial"/>
        <family val="2"/>
      </rPr>
      <t>(Asesorando al solicitante a que la presente ante la autoridad competente)</t>
    </r>
  </si>
  <si>
    <r>
      <t>Total de solicitudes recibidas</t>
    </r>
    <r>
      <rPr>
        <sz val="8"/>
        <color theme="1"/>
        <rFont val="Arial"/>
        <family val="2"/>
      </rPr>
      <t xml:space="preserve"> (</t>
    </r>
    <r>
      <rPr>
        <i/>
        <sz val="8"/>
        <color theme="1"/>
        <rFont val="Arial"/>
        <family val="2"/>
      </rPr>
      <t>suma 1 + 2</t>
    </r>
    <r>
      <rPr>
        <sz val="8"/>
        <color theme="1"/>
        <rFont val="Arial"/>
        <family val="2"/>
      </rPr>
      <t>)</t>
    </r>
  </si>
  <si>
    <r>
      <t xml:space="preserve">De acuerdo con la cantidad </t>
    </r>
    <r>
      <rPr>
        <b/>
        <strike/>
        <sz val="9"/>
        <color theme="1"/>
        <rFont val="Arial"/>
        <family val="2"/>
      </rPr>
      <t xml:space="preserve"> </t>
    </r>
    <r>
      <rPr>
        <b/>
        <sz val="9"/>
        <color theme="1"/>
        <rFont val="Arial"/>
        <family val="2"/>
      </rPr>
      <t>total de solicitudes en materia de acceso a la información pública y protección de datos personales, registradas en la respuesta de la pregunta anterior, anote la cantidad de solicitantes de las mismas por tipo, conforme a las siguientes tablas:</t>
    </r>
  </si>
  <si>
    <r>
      <t xml:space="preserve">2. No </t>
    </r>
    <r>
      <rPr>
        <i/>
        <sz val="8"/>
        <color theme="1"/>
        <rFont val="Arial"/>
        <family val="2"/>
      </rPr>
      <t>(Pase a la pregunta 4)</t>
    </r>
  </si>
  <si>
    <r>
      <t xml:space="preserve">9. No se sabe </t>
    </r>
    <r>
      <rPr>
        <i/>
        <sz val="8"/>
        <color theme="1"/>
        <rFont val="Arial"/>
        <family val="2"/>
      </rPr>
      <t>(Pase a la pregunta 4)</t>
    </r>
  </si>
  <si>
    <r>
      <rPr>
        <b/>
        <sz val="9"/>
        <color theme="1"/>
        <rFont val="Arial"/>
        <family val="2"/>
      </rPr>
      <t>El personal realiza otras actividades</t>
    </r>
    <r>
      <rPr>
        <sz val="9"/>
        <color theme="1"/>
        <rFont val="Arial"/>
        <family val="2"/>
      </rPr>
      <t xml:space="preserve">
</t>
    </r>
    <r>
      <rPr>
        <i/>
        <sz val="8"/>
        <color theme="1"/>
        <rFont val="Arial"/>
        <family val="2"/>
      </rPr>
      <t>(1=Si / 2=No / 9=No se sabe)</t>
    </r>
  </si>
  <si>
    <t>De acuerdo con los trámites que se presentan en la siguiente tabla, anote la cantidad total que de éstos fueron realizados ante las Unidades de Transparencia u homólogas de las Instituciones de la Administración Pública Municipal o Delegacional, durante el año 2016, y por cada uno de ellos seleccione el tipo de servicio WEB bajo el cual es ofrecido, de acuerdo con el catálogo respectivo, así como indicar si está incluido en el catálogo de trámites:</t>
  </si>
  <si>
    <t>En caso de que las Instituciones de su Administración Pública no tengan alguno de los trámites que se presentan, deberá anotar "X" en el recuadro "No aplica" del trámite correspondiente, y dejar el resto de las celdas de la fila en blanco.</t>
  </si>
  <si>
    <r>
      <t xml:space="preserve">Tipo de servicio WEB
</t>
    </r>
    <r>
      <rPr>
        <i/>
        <sz val="8"/>
        <color theme="1"/>
        <rFont val="Arial"/>
        <family val="2"/>
      </rPr>
      <t>(Ver catálogo)</t>
    </r>
  </si>
  <si>
    <r>
      <t xml:space="preserve">Incluido en el catálogo de trámites
</t>
    </r>
    <r>
      <rPr>
        <i/>
        <sz val="8"/>
        <color theme="1"/>
        <rFont val="Arial"/>
        <family val="2"/>
      </rPr>
      <t>(1. Si / 2. No / 9. No se sabe )</t>
    </r>
  </si>
  <si>
    <r>
      <rPr>
        <b/>
        <sz val="10"/>
        <color theme="1"/>
        <rFont val="Arial"/>
        <family val="2"/>
      </rPr>
      <t>Agua potable, saneamiento y alcantarillado:</t>
    </r>
    <r>
      <rPr>
        <sz val="10"/>
        <color theme="1"/>
        <rFont val="Arial"/>
        <family val="2"/>
      </rPr>
      <t xml:space="preserve"> Proporcionar servicios que comprenden la instalación, mantenimiento, conservación y potabilización de las redes de agua, su distribución y vigilancia de las calidades del agua, y las condiciones sanitarias de las instalaciones; así como, la eliminación de aguas negras hasta aquellos lugares en donde se les pueda dar debida utilización, y la conducción del agua de lluvias para evitar su estancamiento.</t>
    </r>
  </si>
  <si>
    <r>
      <rPr>
        <b/>
        <sz val="10"/>
        <color theme="1"/>
        <rFont val="Arial"/>
        <family val="2"/>
      </rPr>
      <t>Asuntos jurídicos y/o consejería jurídica:</t>
    </r>
    <r>
      <rPr>
        <sz val="10"/>
        <color theme="1"/>
        <rFont val="Arial"/>
        <family val="2"/>
      </rPr>
      <t xml:space="preserve"> Analizar, revisar y aplicar los criterios jurídicos adecuados para garantizar que los actos y acciones del Ayuntamiento o de la Delegación, sus integrantes, la Administración Pública Municipal o Delegacional y todos sus servidores públicos, se encuentren estrictamente apegados a Derecho, e impulsar el mejoramiento del marco legal aplicable, tomando como base la normatividad vigente en la Federación, el Estado o el Distrito Federal, y el Municipio o la Delegación.</t>
    </r>
  </si>
  <si>
    <r>
      <t xml:space="preserve">Bomberos: </t>
    </r>
    <r>
      <rPr>
        <sz val="10"/>
        <color theme="1"/>
        <rFont val="Arial"/>
        <family val="2"/>
      </rPr>
      <t>Proporcionar servicios a fin de prevenir y extinguir incendios, llevar a cabo el rescate de personas y todo tipo de eventos en los que deba intervenir el cuerpo de bomberos.</t>
    </r>
  </si>
  <si>
    <r>
      <rPr>
        <b/>
        <sz val="10"/>
        <color theme="1"/>
        <rFont val="Arial"/>
        <family val="2"/>
      </rPr>
      <t>Comunicación social:</t>
    </r>
    <r>
      <rPr>
        <sz val="10"/>
        <color theme="1"/>
        <rFont val="Arial"/>
        <family val="2"/>
      </rPr>
      <t xml:space="preserve"> Definir los lineamientos y políticas de comunicación social y relaciones públicas de la Administración Pública Municipal o Delegacional, además de vincular a las instituciones municipales o delegacionales con los diversos medios de comunicación, para difundir la información de manera oportuna, veraz y objetiva sobre las actividades y servicios que prestan dichos gobiernos.</t>
    </r>
  </si>
  <si>
    <r>
      <rPr>
        <b/>
        <sz val="10"/>
        <color theme="1"/>
        <rFont val="Arial"/>
        <family val="2"/>
      </rPr>
      <t>Contraloría Interna:</t>
    </r>
    <r>
      <rPr>
        <sz val="10"/>
        <color theme="1"/>
        <rFont val="Arial"/>
        <family val="2"/>
      </rPr>
      <t xml:space="preserve"> Establecer y operar el sistema de control y evaluación, así como, fiscalizar el ejercicio del gasto público municipal o delegacional. Asimismo, vigilar y evaluar el desempeño de las distintas áreas de la Administración Pública Municipal o Delegacional, y vigilar en su ámbito, el cumplimiento de los ordenamientos en materia de responsabilidades de los servidores públicos.</t>
    </r>
  </si>
  <si>
    <r>
      <rPr>
        <b/>
        <sz val="10"/>
        <color theme="1"/>
        <rFont val="Arial"/>
        <family val="2"/>
      </rPr>
      <t>Desarrollo económico:</t>
    </r>
    <r>
      <rPr>
        <sz val="10"/>
        <color theme="1"/>
        <rFont val="Arial"/>
        <family val="2"/>
      </rPr>
      <t xml:space="preserve"> Promover y fomentar el desarrollo de las actividades agropecuarias, industriales, comerciales y de servicios, así como, crear y aprovechar las fuentes de trabajo, además de proponer y dirigir las políticas en materia de abasto y comercio.</t>
    </r>
  </si>
  <si>
    <r>
      <rPr>
        <b/>
        <sz val="10"/>
        <color theme="1"/>
        <rFont val="Arial"/>
        <family val="2"/>
      </rPr>
      <t>Desarrollo integral de la familia (DIF):</t>
    </r>
    <r>
      <rPr>
        <sz val="10"/>
        <color theme="1"/>
        <rFont val="Arial"/>
        <family val="2"/>
      </rPr>
      <t xml:space="preserve"> Proporcionar servicios de asistencia social, tendientes a lograr el desarrollo Integral de los individuos, la familia y la comunidad en el Municipio o Delegación. </t>
    </r>
  </si>
  <si>
    <r>
      <rPr>
        <b/>
        <sz val="10"/>
        <color theme="1"/>
        <rFont val="Arial"/>
        <family val="2"/>
      </rPr>
      <t>Desarrollo social:</t>
    </r>
    <r>
      <rPr>
        <sz val="10"/>
        <color theme="1"/>
        <rFont val="Arial"/>
        <family val="2"/>
      </rPr>
      <t xml:space="preserve"> Vincular las prioridades, estrategias y recursos, a través de sistemas de asistencia social que permitan mejorar las condiciones de vida de los sectores de la población en condiciones de vulnerabilidad o rezago social en el Municipio o Delegación, según corresponda.</t>
    </r>
  </si>
  <si>
    <r>
      <rPr>
        <b/>
        <sz val="10"/>
        <color theme="1"/>
        <rFont val="Arial"/>
        <family val="2"/>
      </rPr>
      <t>Desarrollo urbano:</t>
    </r>
    <r>
      <rPr>
        <sz val="10"/>
        <color theme="1"/>
        <rFont val="Arial"/>
        <family val="2"/>
      </rPr>
      <t xml:space="preserve"> Aplicar y vigilar el cumplimiento de las disposiciones legales en materia de ordenamiento territorial de los asentamientos humanos, de desarrollo urbano y vivienda. Coordinar y apoyar las actividades tendientes para preservar, conservar y restaurar el equilibrio ecológico y la protección ambiental.</t>
    </r>
  </si>
  <si>
    <r>
      <t xml:space="preserve">Educación: </t>
    </r>
    <r>
      <rPr>
        <sz val="10"/>
        <color theme="1"/>
        <rFont val="Arial"/>
        <family val="2"/>
      </rPr>
      <t>Coadyuvar con las autoridades competentes para llevar a cabo el cumplimiento de las disposiciones que en materia de educación, establezcan la Constitución Política de los Estados Unidos Mexicanos y demás disposiciones aplicables.</t>
    </r>
  </si>
  <si>
    <r>
      <t>Equidad de género y/o derechos de las mujeres:</t>
    </r>
    <r>
      <rPr>
        <sz val="10"/>
        <color theme="1"/>
        <rFont val="Arial"/>
        <family val="2"/>
      </rPr>
      <t xml:space="preserve"> Fomentar la generación y aplicación de mecanismos que permitan el acceso de la mujer a los beneficios de los programas municipales sin distinción o discriminación.</t>
    </r>
  </si>
  <si>
    <r>
      <rPr>
        <b/>
        <sz val="10"/>
        <color theme="1"/>
        <rFont val="Arial"/>
        <family val="2"/>
      </rPr>
      <t>Gobierno:</t>
    </r>
    <r>
      <rPr>
        <sz val="10"/>
        <color theme="1"/>
        <rFont val="Arial"/>
        <family val="2"/>
      </rPr>
      <t xml:space="preserve"> Organizar a la Administración Pública Municipal o Delegacional mediante la reglamentación correspondiente, planear su desarrollo y las demás necesarias para cumplir con las funciones y servicios que al ámbito municipal atribuye la Constitución Política de los Estados Unidos Mexicanos, la Constitución Política del Estado y demás ordenamientos legales aplicables.</t>
    </r>
  </si>
  <si>
    <r>
      <rPr>
        <b/>
        <sz val="10"/>
        <color theme="1"/>
        <rFont val="Arial"/>
        <family val="2"/>
      </rPr>
      <t>Informática o Tecnologías de la información y comunicación:</t>
    </r>
    <r>
      <rPr>
        <sz val="10"/>
        <color theme="1"/>
        <rFont val="Arial"/>
        <family val="2"/>
      </rPr>
      <t xml:space="preserve"> Fomentar acciones que faciliten el acceso, procesamiento y conservación de la información de la administración pública municipal o delegacional, mediante sistemas electrónicos y computacionales.</t>
    </r>
  </si>
  <si>
    <r>
      <rPr>
        <b/>
        <sz val="10"/>
        <color theme="1"/>
        <rFont val="Arial"/>
        <family val="2"/>
      </rPr>
      <t>Justicia municipal:</t>
    </r>
    <r>
      <rPr>
        <sz val="10"/>
        <color theme="1"/>
        <rFont val="Arial"/>
        <family val="2"/>
      </rPr>
      <t xml:space="preserve"> Realizar el registro y detención de los infractores de los reglamentos municipales o delegacionales, así como de los que cometan faltas administrativas o hechos delictuosos.</t>
    </r>
  </si>
  <si>
    <r>
      <t xml:space="preserve">Medio ambiente y ecología: </t>
    </r>
    <r>
      <rPr>
        <sz val="10"/>
        <color theme="1"/>
        <rFont val="Arial"/>
        <family val="2"/>
      </rPr>
      <t>Promover la preservación y la restauración del equilibrio ecológico y la protección al ambiente y a los recursos naturales.</t>
    </r>
  </si>
  <si>
    <r>
      <t xml:space="preserve">Mejora de la gestión gubernamental: </t>
    </r>
    <r>
      <rPr>
        <sz val="10"/>
        <color theme="1"/>
        <rFont val="Arial"/>
        <family val="2"/>
      </rPr>
      <t>Aplicar políticas de mejora de la gestión pública en las dependencias y entidades que conforman al Municipio.</t>
    </r>
  </si>
  <si>
    <r>
      <rPr>
        <b/>
        <sz val="10"/>
        <color theme="1"/>
        <rFont val="Arial"/>
        <family val="2"/>
      </rPr>
      <t>Obras públicas:</t>
    </r>
    <r>
      <rPr>
        <sz val="10"/>
        <color theme="1"/>
        <rFont val="Arial"/>
        <family val="2"/>
      </rPr>
      <t xml:space="preserve"> Planear y/o construir las obras de beneficio colectivo en el Municipio o Delegación.</t>
    </r>
  </si>
  <si>
    <r>
      <rPr>
        <b/>
        <sz val="10"/>
        <color theme="1"/>
        <rFont val="Arial"/>
        <family val="2"/>
      </rPr>
      <t>Oficialía Mayor o administración:</t>
    </r>
    <r>
      <rPr>
        <sz val="10"/>
        <color theme="1"/>
        <rFont val="Arial"/>
        <family val="2"/>
      </rPr>
      <t xml:space="preserve"> Prestar el apoyo administrativo que requiera la Administración Pública Municipal o Delegacional, así como, vigilar el cumplimiento de las disposiciones legales que rijan las relaciones entre el Gobierno Municipal o Delegacional, con los servidores públicos.</t>
    </r>
  </si>
  <si>
    <r>
      <t xml:space="preserve">Oficina del Presidente Municipal o Jefe Delegacional: </t>
    </r>
    <r>
      <rPr>
        <sz val="10"/>
        <color theme="1"/>
        <rFont val="Arial"/>
        <family val="2"/>
      </rPr>
      <t>Planear, programar, presupuestar, coordinar, controlar y evaluar el desempeño de las dependencias, entidades y unidades administrativas del Gobierno Municipal o Delegacional.</t>
    </r>
  </si>
  <si>
    <r>
      <rPr>
        <b/>
        <sz val="10"/>
        <color theme="1"/>
        <rFont val="Arial"/>
        <family val="2"/>
      </rPr>
      <t>Otras:</t>
    </r>
    <r>
      <rPr>
        <sz val="10"/>
        <color theme="1"/>
        <rFont val="Arial"/>
        <family val="2"/>
      </rPr>
      <t xml:space="preserve"> En esta clasificación se consideran todas aquellas funciones que no se encuentran previstas en las anteriores categorías.</t>
    </r>
  </si>
  <si>
    <r>
      <rPr>
        <b/>
        <sz val="10"/>
        <color theme="1"/>
        <rFont val="Arial"/>
        <family val="2"/>
      </rPr>
      <t>Participación ciudadana:</t>
    </r>
    <r>
      <rPr>
        <sz val="10"/>
        <color theme="1"/>
        <rFont val="Arial"/>
        <family val="2"/>
      </rPr>
      <t xml:space="preserve"> Promover y organizar la participación de los ciudadanos en las actividades del Ayuntamiento o Delegación, así como, apoyar las acciones de los Comités o Patronatos que se constituyan para la realización de obras de beneficio colectivo.</t>
    </r>
  </si>
  <si>
    <r>
      <rPr>
        <b/>
        <sz val="10"/>
        <color theme="1"/>
        <rFont val="Arial"/>
        <family val="2"/>
      </rPr>
      <t>Planeación y/o evaluación:</t>
    </r>
    <r>
      <rPr>
        <sz val="10"/>
        <color theme="1"/>
        <rFont val="Arial"/>
        <family val="2"/>
      </rPr>
      <t xml:space="preserve"> Proponer, desarrollar e implementar en el Municipio o Delegación, los mecanismos, instrumentos o acciones para la formulación, control y evaluación del Plan de Desarrollo Municipal o Plan Delegacional, según corresponda.</t>
    </r>
  </si>
  <si>
    <r>
      <rPr>
        <b/>
        <sz val="10"/>
        <color theme="1"/>
        <rFont val="Arial"/>
        <family val="2"/>
      </rPr>
      <t>Protección civil:</t>
    </r>
    <r>
      <rPr>
        <sz val="10"/>
        <color theme="1"/>
        <rFont val="Arial"/>
        <family val="2"/>
      </rPr>
      <t xml:space="preserve"> Coordinar, vigilar y evaluar el sistema municipal o delegacional de protección civil y lo relativo a la prevención y auxilio de zonas afectadas en caso de desastre, situaciones de emergencia o calamidad pública que afecten a la población dentro del Municipio o Delegación, incorporando la participación de la comunidad.</t>
    </r>
  </si>
  <si>
    <r>
      <t xml:space="preserve">Salud: </t>
    </r>
    <r>
      <rPr>
        <sz val="10"/>
        <color theme="1"/>
        <rFont val="Arial"/>
        <family val="2"/>
      </rPr>
      <t>Coadyuvar con las autoridades federales y estatales en la ejecución de los programas de salud, higiene y asistencia social que deban aplicarse en el Municipio.</t>
    </r>
  </si>
  <si>
    <r>
      <rPr>
        <b/>
        <sz val="10"/>
        <color theme="1"/>
        <rFont val="Arial"/>
        <family val="2"/>
      </rPr>
      <t>Secretaría del Ayuntamiento:</t>
    </r>
    <r>
      <rPr>
        <sz val="10"/>
        <color theme="1"/>
        <rFont val="Arial"/>
        <family val="2"/>
      </rPr>
      <t xml:space="preserve"> Atender y resolver los asuntos de organización, coordinación y administración del Ayuntamiento.</t>
    </r>
  </si>
  <si>
    <r>
      <rPr>
        <b/>
        <sz val="10"/>
        <color theme="1"/>
        <rFont val="Arial"/>
        <family val="2"/>
      </rPr>
      <t xml:space="preserve">Seguridad pública: </t>
    </r>
    <r>
      <rPr>
        <sz val="10"/>
        <color theme="1"/>
        <rFont val="Arial"/>
        <family val="2"/>
      </rPr>
      <t>Planear, programar, dirigir, operar, controlar y evaluar las funciones de la policía preventiva dentro de la jurisdicción del territorio municipal o delegacional, según corresponda. Implementar medidas para hacer cumplir los reglamentos relativos a resguardar la paz, la tranquilidad y el orden público dentro del Municipio o Delegación.</t>
    </r>
  </si>
  <si>
    <r>
      <rPr>
        <b/>
        <sz val="10"/>
        <color theme="1"/>
        <rFont val="Arial"/>
        <family val="2"/>
      </rPr>
      <t>Servicios públicos:</t>
    </r>
    <r>
      <rPr>
        <sz val="10"/>
        <color theme="1"/>
        <rFont val="Arial"/>
        <family val="2"/>
      </rPr>
      <t xml:space="preserve"> Satisfacer las necesidades de los habitantes del Municipio o Delegación, mediante la prestación de los servicios que tiene asignados por la Constitución Política de los Estados Unidos Mexicanos, o bien, mediante el otorgamiento de concesión a través de particulares.</t>
    </r>
  </si>
  <si>
    <r>
      <t xml:space="preserve">Trabajo: </t>
    </r>
    <r>
      <rPr>
        <sz val="10"/>
        <color theme="1"/>
        <rFont val="Arial"/>
        <family val="2"/>
      </rPr>
      <t>Llevar a cabo el cumplimiento de las disposiciones administrativas, jurídicas y constitucionales en materia laboral.</t>
    </r>
  </si>
  <si>
    <r>
      <t xml:space="preserve">Tránsito: </t>
    </r>
    <r>
      <rPr>
        <sz val="10"/>
        <color theme="1"/>
        <rFont val="Arial"/>
        <family val="2"/>
      </rPr>
      <t>Diseño y definición de políticas, programas y acciones a ejecutar en los campos de prevención de siniestros en materia de vialidad y tránsito.</t>
    </r>
  </si>
  <si>
    <r>
      <rPr>
        <b/>
        <sz val="10"/>
        <color theme="1"/>
        <rFont val="Arial"/>
        <family val="2"/>
      </rPr>
      <t>Transparencia:</t>
    </r>
    <r>
      <rPr>
        <sz val="10"/>
        <color theme="1"/>
        <rFont val="Arial"/>
        <family val="2"/>
      </rPr>
      <t xml:space="preserve"> Transparentar el ejercicio de la función pública del Municipio o Delegación, además de tutelar y garantizar a todos sus habitantes, el ejercicio del derecho de acceso a la información pública, a sus datos personales y a la corrección, supresión y protección de los mismos, los cuales se encuentren en posesión de los sujetos obligados.</t>
    </r>
  </si>
  <si>
    <r>
      <rPr>
        <b/>
        <sz val="10"/>
        <color theme="1"/>
        <rFont val="Arial"/>
        <family val="2"/>
      </rPr>
      <t>Tesorería o finanzas:</t>
    </r>
    <r>
      <rPr>
        <sz val="10"/>
        <color theme="1"/>
        <rFont val="Arial"/>
        <family val="2"/>
      </rPr>
      <t xml:space="preserve"> Inspeccionar y rendir cuentas sobre las labores de la Tesorería, así como, formular los proyectos anuales de ingresos y egresos y presentarlos en su oportunidad al Gobierno Municipal o Delegacional.</t>
    </r>
  </si>
  <si>
    <r>
      <rPr>
        <b/>
        <sz val="10"/>
        <color theme="1"/>
        <rFont val="Arial"/>
        <family val="2"/>
      </rPr>
      <t>Turismo:</t>
    </r>
    <r>
      <rPr>
        <sz val="10"/>
        <color theme="1"/>
        <rFont val="Arial"/>
        <family val="2"/>
      </rPr>
      <t xml:space="preserve"> Planear y difundir políticas de promoción de los atractivos turísticos del Municipio.</t>
    </r>
  </si>
  <si>
    <t>Sección V: Transparencia</t>
  </si>
  <si>
    <t>Glosario básico del apartado:</t>
  </si>
  <si>
    <r>
      <rPr>
        <b/>
        <i/>
        <sz val="8"/>
        <color theme="1"/>
        <rFont val="Arial"/>
        <family val="2"/>
      </rPr>
      <t xml:space="preserve">Maestría: </t>
    </r>
    <r>
      <rPr>
        <i/>
        <sz val="8"/>
        <color theme="1"/>
        <rFont val="Arial"/>
        <family val="2"/>
      </rPr>
      <t>Dirigido a la formación de individuos capacitados para el estudio y tratamiento de problemas específicos de un área particular de una profesión, pudiendo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t>
    </r>
  </si>
  <si>
    <r>
      <rPr>
        <b/>
        <i/>
        <sz val="8"/>
        <color theme="1"/>
        <rFont val="Arial"/>
        <family val="2"/>
      </rPr>
      <t xml:space="preserve">Diplomado: </t>
    </r>
    <r>
      <rPr>
        <i/>
        <sz val="8"/>
        <color theme="1"/>
        <rFont val="Arial"/>
        <family val="2"/>
      </rPr>
      <t xml:space="preserve">Son cursos de estudios para actualización del conocimiento en diferentes áreas, en corto tiempo; no se obtiene ningún grado académico, más que un reconocimiento institucional con validez oficial. </t>
    </r>
  </si>
  <si>
    <r>
      <rPr>
        <b/>
        <i/>
        <sz val="8"/>
        <color theme="1"/>
        <rFont val="Arial"/>
        <family val="2"/>
      </rPr>
      <t xml:space="preserve">Curso: </t>
    </r>
    <r>
      <rPr>
        <i/>
        <sz val="8"/>
        <color theme="1"/>
        <rFont val="Arial"/>
        <family val="2"/>
      </rPr>
      <t>Son todos aquellos eventos que tiene como objetivo principal profundizar el dominio de los conocimientos teóricos, técnicos y metodológicos en una área de una disciplina profesional o de un campo de aplicación, ampliando la capacitación profesional a través de la práctica.</t>
    </r>
  </si>
  <si>
    <r>
      <rPr>
        <b/>
        <i/>
        <sz val="8"/>
        <color theme="1"/>
        <rFont val="Arial"/>
        <family val="2"/>
      </rPr>
      <t xml:space="preserve">Taller: </t>
    </r>
    <r>
      <rPr>
        <i/>
        <sz val="8"/>
        <color theme="1"/>
        <rFont val="Arial"/>
        <family val="2"/>
      </rPr>
      <t>Son eventos que tiene corta duración, tratándose de temas puntuales, de co-aprendizaje, donde los participantes construyen conocimientos y valores, así como desarrollan habilidades y actitudes.</t>
    </r>
  </si>
  <si>
    <r>
      <t xml:space="preserve">Conferencia: </t>
    </r>
    <r>
      <rPr>
        <i/>
        <sz val="8"/>
        <color theme="1"/>
        <rFont val="Arial"/>
        <family val="2"/>
      </rPr>
      <t>Es una exposición que se realiza por una o más personas, sobre un tema cualquiera, generalmente de interés general.</t>
    </r>
    <r>
      <rPr>
        <b/>
        <i/>
        <sz val="8"/>
        <color theme="1"/>
        <rFont val="Arial"/>
        <family val="2"/>
      </rPr>
      <t xml:space="preserve">
</t>
    </r>
  </si>
  <si>
    <t>Es caso de que una persona haya acreditado más de una acción de capacitación y/o profesionalización, deberá registrarla tantas veces sea necesario en la o las modalidades correspondientes.</t>
  </si>
  <si>
    <t>No se realizaron acciones de capacitación o profesionali-zación</t>
  </si>
  <si>
    <t xml:space="preserve">Mujeres </t>
  </si>
  <si>
    <t>Es caso de que una persona haya acreditado más de una acción de capacitación o profesionalización, deberá registrarla tantas veces sea necesario en el o los temas correspondientes.</t>
  </si>
  <si>
    <t>El listado de temas corresponde a denominaciones estándar, de tal manera que si el nombre del tema no coincide exactamente con los descritos en el listado, deberá seleccionar el nombre del tema homologo y en caso de que el nombre del tema no tenga ninguna relación a los enlistados, y forme parte de las modalidades de capacitación en materia de administración de archivos y gestión documental  tendrá que señalar la opción "Otro"  y registrar la cantidad de las mismas en la celda correspondiente, de la misma manera deberá especificar en el recuadro inferior de la tabla el nombre del tema o temas que correspondan.</t>
  </si>
  <si>
    <t>En caso de que en alguno de los temas enlistados no se haya impartido capacitación, debe seleccionar con una "X" en la celda "No se realizaron acciones de capacitación o profesionalización" que corresponda, y dejar el resto de las celdas de la fila en blanco.</t>
  </si>
  <si>
    <t>Cantidad de acciones de capacitación o profesionaliza-ción impartidas</t>
  </si>
  <si>
    <t>Cantidad de personal que acreditó alguna acción de capacitación o profesionalización durante el año 2016</t>
  </si>
  <si>
    <t>La cantidad de acciones de capacitación o profesionalización realizadas, se debe obtener a partir de las maestrías, diplomados, cursos, talleres y conferencias, entre otras modalidades que se hayan impartido al personal de la Administración Pública Municipal o Delegacional con el fin de fortalecer o desarrollar la función de administración de archivos y gestión documental, del 1 de enero al 31 de diciembre de 2016, en los temas que se presentan.</t>
  </si>
  <si>
    <r>
      <t xml:space="preserve">Para el caso de la </t>
    </r>
    <r>
      <rPr>
        <b/>
        <i/>
        <sz val="8"/>
        <rFont val="Arial"/>
        <family val="2"/>
      </rPr>
      <t>cantidad de personal del la Administración Pública Municipal o Delegacional que acreditó alguna acción de capacitación o profesionalización  sobre administración de archivos y gestión documental,</t>
    </r>
    <r>
      <rPr>
        <i/>
        <sz val="8"/>
        <rFont val="Arial"/>
        <family val="2"/>
      </rPr>
      <t xml:space="preserve"> deberá considerar aquellos que hayan obtenido el certificado, constancia, calificación aprobatoria, o cualquier documento que acredite la conclusión de la modalidad de capacitación (maestría, diplomado, curso, taller, conferencia, entre otras) que tenga registrado la Administración Pública Municipal o Delegacional</t>
    </r>
    <r>
      <rPr>
        <b/>
        <i/>
        <sz val="8"/>
        <rFont val="Arial"/>
        <family val="2"/>
      </rPr>
      <t>,</t>
    </r>
    <r>
      <rPr>
        <i/>
        <sz val="8"/>
        <rFont val="Arial"/>
        <family val="2"/>
      </rPr>
      <t xml:space="preserve">  del 1 de enero al 31 de diciembre de 2016.</t>
    </r>
  </si>
  <si>
    <t>Anote la cantidad de actividades de capacitación y/o profesionalización sobre administración de archivos y gestión documental, dirigidas al personal de la Administración Pública Municipal o Delegacional, durante el año 2016, de acuerdo con las modalidades de capacitación que se encuentran enlistadas en la siguiente tabla:</t>
  </si>
  <si>
    <r>
      <t>Para las cantidades que registre deberá considerar tanto las acciones de capacitación o profesionalización realizadas por capacitadores de la Administración Pública Municipal o Delegacional</t>
    </r>
    <r>
      <rPr>
        <b/>
        <i/>
        <sz val="8"/>
        <rFont val="Arial"/>
        <family val="2"/>
      </rPr>
      <t xml:space="preserve"> </t>
    </r>
    <r>
      <rPr>
        <i/>
        <sz val="8"/>
        <rFont val="Arial"/>
        <family val="2"/>
      </rPr>
      <t xml:space="preserve">o por medio de instituciones académicas, públicas o privadas, siempre y cuando hayan sido dirigidas al personal del </t>
    </r>
    <r>
      <rPr>
        <b/>
        <i/>
        <sz val="8"/>
        <rFont val="Arial"/>
        <family val="2"/>
      </rPr>
      <t xml:space="preserve"> </t>
    </r>
    <r>
      <rPr>
        <i/>
        <sz val="8"/>
        <rFont val="Arial"/>
        <family val="2"/>
      </rPr>
      <t>la Administración Pública Municipal o Delegacional, con el fin de fortalecer o desarrollar la función de administración de archivos y gestión documental.</t>
    </r>
  </si>
  <si>
    <t>De acuerdo con la respuesta de la pregunta anterior, anote la cantidad total de personal de la Administración Pública Municipal o Delegacional, que durante el año 2016 acreditó alguna modalidad  de capacitación en materia de administración de archivos y gestión documental, según el sexo del personal y el tipo de modalidad, conforme a la siguiente tabla:</t>
  </si>
  <si>
    <r>
      <t>Para el caso de la cantidad de personal de la Administración Pública Municipal o Delegacional que acreditó alguna acción de capacitación o profesionalización en materia de administración de archivos y gestión documental, deberá considerar aquellos que hayan obtenido el certificado, constancia, calificación aprobatoria, o cualquier documento que acredite la conclusión de la modalidad de capacitación (maestría, diplomado, curso, taller, conferencia, entre otras) que tenga registrada la Administración Pública Municipal o Delegacional</t>
    </r>
    <r>
      <rPr>
        <b/>
        <i/>
        <sz val="8"/>
        <rFont val="Arial"/>
        <family val="2"/>
      </rPr>
      <t>,</t>
    </r>
    <r>
      <rPr>
        <i/>
        <sz val="8"/>
        <rFont val="Arial"/>
        <family val="2"/>
      </rPr>
      <t xml:space="preserve">  del 1 de enero al 31 de diciembre de 2016.</t>
    </r>
  </si>
  <si>
    <r>
      <rPr>
        <b/>
        <i/>
        <sz val="8"/>
        <rFont val="Arial"/>
        <family val="2"/>
      </rPr>
      <t>1.- Capacitación:</t>
    </r>
    <r>
      <rPr>
        <i/>
        <sz val="8"/>
        <rFont val="Arial"/>
        <family val="2"/>
      </rPr>
      <t xml:space="preserve"> Conjunto de actividades orientadas al aprendizaje básico, actualización y perfeccionamiento de conocimientos y habilidades del personal de la institución para el mejor desempeño de sus funciones y actividades.
Para efectos del CNGMD 2017, se clasifican en las siguientes modalidades:
</t>
    </r>
  </si>
  <si>
    <t>En caso de que en alguna de las modalidades de capacitación enlistadas no se hayan realizado acciones de capacitación, deberá anotar una "X" en la celda "No se realizaron acciones de capacitación o profesionalización" que corresponda, y dejar el resto de las celdas de la fila en blanco.</t>
  </si>
  <si>
    <t>Cantidad de personal de la Administración Pública Municipal o Delegacional, que acreditó  alguna modalidad de capacitación sobre administración de archivos y gestión documental</t>
  </si>
  <si>
    <t xml:space="preserve">De acuerdo con el listado de temas señalados en la tabla, anote por cada uno de ellos la cantidad de acciones de capacitación o profesionalización impartidas a la Administración Pública Municipal o Delegacional, así como el número de personal que acreditó las mismas, según su sexo, durante el año 2016.  </t>
  </si>
  <si>
    <t>GLOSARIO ESPECÍFICO
Sección V: Transparencia</t>
  </si>
  <si>
    <r>
      <t>1.-</t>
    </r>
    <r>
      <rPr>
        <b/>
        <i/>
        <sz val="8"/>
        <rFont val="Arial"/>
        <family val="2"/>
      </rPr>
      <t xml:space="preserve"> Anónimo: </t>
    </r>
    <r>
      <rPr>
        <i/>
        <sz val="8"/>
        <rFont val="Arial"/>
        <family val="2"/>
      </rPr>
      <t>Personas que omiten la publicación de cualquier tipo de información que permita identificarlos, de tal forma que sus nombres o datos personales (por ejemplo su dirección, teléfono, patrimonio, etc.), no aparezcan en ninguna versión pública de información.</t>
    </r>
  </si>
  <si>
    <r>
      <t xml:space="preserve">2.- </t>
    </r>
    <r>
      <rPr>
        <b/>
        <i/>
        <sz val="8"/>
        <color theme="1"/>
        <rFont val="Arial"/>
        <family val="2"/>
      </rPr>
      <t>Asesorías en materia de acceso a la información pública y protección de datos personales:</t>
    </r>
    <r>
      <rPr>
        <i/>
        <sz val="8"/>
        <color theme="1"/>
        <rFont val="Arial"/>
        <family val="2"/>
      </rPr>
      <t xml:space="preserve"> Son todas aquellas orientaciones que hace el sujeto obligado sobre el ejercicio de los derechos de acceso a la información y a la protección de datos personales que se otorga por medios remotos y presenciales. </t>
    </r>
  </si>
  <si>
    <r>
      <t xml:space="preserve">3.- </t>
    </r>
    <r>
      <rPr>
        <b/>
        <i/>
        <sz val="8"/>
        <color theme="1"/>
        <rFont val="Arial"/>
        <family val="2"/>
      </rPr>
      <t>INFOMEX</t>
    </r>
    <r>
      <rPr>
        <i/>
        <sz val="8"/>
        <color theme="1"/>
        <rFont val="Arial"/>
        <family val="2"/>
      </rPr>
      <t>: Es el sistema electrónico mediante el cual las personas podrán presentar sus solicitudes de acceso a la información pública y de acceso, rectificación, cancelación y oposición de datos personales y es el sistema único para el registro y captura de todas las solicitudes recibidas por los sujetos obligados.</t>
    </r>
  </si>
  <si>
    <r>
      <t>4.-</t>
    </r>
    <r>
      <rPr>
        <b/>
        <i/>
        <sz val="8"/>
        <rFont val="Arial"/>
        <family val="2"/>
      </rPr>
      <t xml:space="preserve"> No identificado. </t>
    </r>
    <r>
      <rPr>
        <i/>
        <sz val="8"/>
        <rFont val="Arial"/>
        <family val="2"/>
      </rPr>
      <t>Corresponde a los casos en donde no se posible conocer la identidad del  solicitante, de tal forma que no pueden ser identificado legalmente, lo que no permite clasificarlo en las variables de "Persona física" o "Persona moral".</t>
    </r>
  </si>
  <si>
    <r>
      <t>5.-</t>
    </r>
    <r>
      <rPr>
        <b/>
        <i/>
        <sz val="8"/>
        <rFont val="Arial"/>
        <family val="2"/>
      </rPr>
      <t xml:space="preserve"> Persona física: </t>
    </r>
    <r>
      <rPr>
        <i/>
        <sz val="8"/>
        <rFont val="Arial"/>
        <family val="2"/>
      </rPr>
      <t>Individuo con capacidad para contraer obligaciones y ejercer derechos.</t>
    </r>
  </si>
  <si>
    <r>
      <t>6.-</t>
    </r>
    <r>
      <rPr>
        <b/>
        <i/>
        <sz val="8"/>
        <rFont val="Arial"/>
        <family val="2"/>
      </rPr>
      <t xml:space="preserve"> Persona moral: </t>
    </r>
    <r>
      <rPr>
        <i/>
        <sz val="8"/>
        <rFont val="Arial"/>
        <family val="2"/>
      </rPr>
      <t>Agrupación de personas que se unen con un fin determinado, adquieren derechos y obligaciones por lo cual no se rigen como sujetos individuales sino como institución, por ejemplo, una sociedad mercantil, una asociación civil.</t>
    </r>
  </si>
  <si>
    <r>
      <t xml:space="preserve">7.- </t>
    </r>
    <r>
      <rPr>
        <b/>
        <i/>
        <sz val="8"/>
        <color theme="1"/>
        <rFont val="Arial"/>
        <family val="2"/>
      </rPr>
      <t xml:space="preserve">Plataforma Nacional de Transparencia: </t>
    </r>
    <r>
      <rPr>
        <i/>
        <sz val="8"/>
        <color theme="1"/>
        <rFont val="Arial"/>
        <family val="2"/>
      </rPr>
      <t>Plataforma electrónica que tiene como finalidad el desarrollo, administración e implementación de los procedimientos,  obligaciones y disposiciones que la ley en la materia señale para que los sujetos obligados y el Organismo Garante, atiendan las necesidades de accesibilidad de los usuarios.</t>
    </r>
  </si>
  <si>
    <r>
      <t xml:space="preserve">8.- </t>
    </r>
    <r>
      <rPr>
        <b/>
        <i/>
        <sz val="8"/>
        <rFont val="Arial"/>
        <family val="2"/>
      </rPr>
      <t>POT (Portal de Obligaciones de Transparencia)</t>
    </r>
    <r>
      <rPr>
        <i/>
        <sz val="8"/>
        <rFont val="Arial"/>
        <family val="2"/>
      </rPr>
      <t>: Es la página electrónica en la que se pública y actualiza la información de interés público de los sujetos obligados, por lo que respecta a sus funciones y atribuciones.</t>
    </r>
  </si>
  <si>
    <r>
      <t xml:space="preserve">9.- </t>
    </r>
    <r>
      <rPr>
        <b/>
        <i/>
        <sz val="8"/>
        <rFont val="Arial"/>
        <family val="2"/>
      </rPr>
      <t>Servicio informativo</t>
    </r>
    <r>
      <rPr>
        <i/>
        <sz val="8"/>
        <rFont val="Arial"/>
        <family val="2"/>
      </rPr>
      <t>: Existe información "en línea" sobre el trámite en el tema correspondiente. Ésta puede ser consultada, buscada o descargada por los ciudadanos a través del sitio WEB.</t>
    </r>
  </si>
  <si>
    <r>
      <t xml:space="preserve">10.- </t>
    </r>
    <r>
      <rPr>
        <b/>
        <i/>
        <sz val="8"/>
        <rFont val="Arial"/>
        <family val="2"/>
      </rPr>
      <t>Servicio interactivo</t>
    </r>
    <r>
      <rPr>
        <i/>
        <sz val="8"/>
        <rFont val="Arial"/>
        <family val="2"/>
      </rPr>
      <t>: Existe la posibilidad de intercambiar información sobre el trámite en el tema correspondiente, entre servidores públicos de la Administración Pública Municipal o Delegacional y los ciudadanos, a través de un correo electrónico o número telefónico.</t>
    </r>
  </si>
  <si>
    <r>
      <t xml:space="preserve">11.- </t>
    </r>
    <r>
      <rPr>
        <b/>
        <i/>
        <sz val="8"/>
        <rFont val="Arial"/>
        <family val="2"/>
      </rPr>
      <t>Servicio transaccional</t>
    </r>
    <r>
      <rPr>
        <i/>
        <sz val="8"/>
        <rFont val="Arial"/>
        <family val="2"/>
      </rPr>
      <t>: Existe la posibilidad de realizar y/o dar seguimiento "en línea" al trámite, incluidos los pagos asociados a este cuando aplica, en el tema correspondiente, sin necesidad de acudir a alguna oficina del gobierno.</t>
    </r>
  </si>
  <si>
    <r>
      <t xml:space="preserve">12.- </t>
    </r>
    <r>
      <rPr>
        <b/>
        <i/>
        <sz val="8"/>
        <rFont val="Arial"/>
        <family val="2"/>
      </rPr>
      <t>Solicitud de acceso a la información</t>
    </r>
    <r>
      <rPr>
        <i/>
        <sz val="8"/>
        <rFont val="Arial"/>
        <family val="2"/>
      </rPr>
      <t>: Petición mediante la cual el solicitante puede acceder a la documentación que generan, obtienen o conservan los sujetos obligados.</t>
    </r>
  </si>
  <si>
    <r>
      <t xml:space="preserve">13.- </t>
    </r>
    <r>
      <rPr>
        <b/>
        <i/>
        <sz val="8"/>
        <color theme="1"/>
        <rFont val="Arial"/>
        <family val="2"/>
      </rPr>
      <t>Solicitud de datos personales</t>
    </r>
    <r>
      <rPr>
        <i/>
        <sz val="8"/>
        <color theme="1"/>
        <rFont val="Arial"/>
        <family val="2"/>
      </rPr>
      <t>: Petición mediante la cual el solicitante puede acceder o modificar sus datos personales que están en poder sujetos obligados.</t>
    </r>
  </si>
  <si>
    <r>
      <t xml:space="preserve">14.- </t>
    </r>
    <r>
      <rPr>
        <b/>
        <i/>
        <sz val="8"/>
        <color theme="1"/>
        <rFont val="Arial"/>
        <family val="2"/>
      </rPr>
      <t>Solicitante</t>
    </r>
    <r>
      <rPr>
        <i/>
        <sz val="8"/>
        <color theme="1"/>
        <rFont val="Arial"/>
        <family val="2"/>
      </rPr>
      <t>: Persona física o moral que interpone una solicitud de información pública ante el sujeto obligado.</t>
    </r>
  </si>
  <si>
    <r>
      <t xml:space="preserve">No </t>
    </r>
    <r>
      <rPr>
        <i/>
        <sz val="8"/>
        <color theme="1"/>
        <rFont val="Arial"/>
        <family val="2"/>
      </rPr>
      <t>(Pase a la pregunta 21)</t>
    </r>
  </si>
  <si>
    <r>
      <t xml:space="preserve">No se sabe </t>
    </r>
    <r>
      <rPr>
        <i/>
        <sz val="8"/>
        <color theme="1"/>
        <rFont val="Arial"/>
        <family val="2"/>
      </rPr>
      <t>(Pase a la pregunta 21)</t>
    </r>
  </si>
  <si>
    <t>29.2.-</t>
  </si>
  <si>
    <t>En caso de que la respuesta de la pregunta 29 haya sido "4. No" o "9. No se sabe", no debe responder esta pregunta.</t>
  </si>
  <si>
    <t>29.3.-</t>
  </si>
  <si>
    <t>En caso de que la respuesta de la pregunta 29 haya sido "4 No" o "9. No se sabe", no debe responder esta pregunta.</t>
  </si>
  <si>
    <r>
      <t>No</t>
    </r>
    <r>
      <rPr>
        <i/>
        <sz val="8"/>
        <color theme="1"/>
        <rFont val="Arial"/>
        <family val="2"/>
      </rPr>
      <t xml:space="preserve"> (Pase a la pregunta 30)</t>
    </r>
  </si>
  <si>
    <r>
      <t>No se sabe</t>
    </r>
    <r>
      <rPr>
        <i/>
        <sz val="8"/>
        <color theme="1"/>
        <rFont val="Arial"/>
        <family val="2"/>
      </rPr>
      <t xml:space="preserve"> (Pase a la pregunta 30)</t>
    </r>
  </si>
  <si>
    <t>30.2.-</t>
  </si>
  <si>
    <r>
      <t>No</t>
    </r>
    <r>
      <rPr>
        <sz val="8"/>
        <color theme="1"/>
        <rFont val="Arial"/>
        <family val="2"/>
      </rPr>
      <t xml:space="preserve"> (</t>
    </r>
    <r>
      <rPr>
        <i/>
        <sz val="8"/>
        <color theme="1"/>
        <rFont val="Arial"/>
        <family val="2"/>
      </rPr>
      <t>Pase a la pregunta 33</t>
    </r>
    <r>
      <rPr>
        <sz val="8"/>
        <color theme="1"/>
        <rFont val="Arial"/>
        <family val="2"/>
      </rPr>
      <t>)</t>
    </r>
  </si>
  <si>
    <r>
      <t xml:space="preserve">No se sabe </t>
    </r>
    <r>
      <rPr>
        <i/>
        <sz val="8"/>
        <color theme="1"/>
        <rFont val="Arial"/>
        <family val="2"/>
      </rPr>
      <t>(Pase a la pregunta 33)</t>
    </r>
  </si>
  <si>
    <t>32.1.-</t>
  </si>
  <si>
    <t>De las siguientes tablas, seleccione las funcionalidades con las que cuentan los sistemas informáticos a que hace referencia la pregunta 35, conforme a los catálogos que se presentan al final de las mismas.</t>
  </si>
  <si>
    <t>En caso de seleccionar el código "99. (No se sabe)" en alguno de los apartados "Se registran y se describen", "Reportes que generan", "Formato que genera" y "Funciones" no podrá seleccionar ningún otro código.</t>
  </si>
  <si>
    <t>De acuerdo con la respuesta de la pregunta 35,  los  sistemas informáticos de las  instituciones de la Administración Pública Municipal o Delegacional permiten el registro, actualización, almacenamiento y preservación de  metadatos inherentes al sistema de referencia y a los documentos?</t>
  </si>
  <si>
    <r>
      <t xml:space="preserve">2. No </t>
    </r>
    <r>
      <rPr>
        <i/>
        <sz val="8"/>
        <color theme="1"/>
        <rFont val="Arial"/>
        <family val="2"/>
      </rPr>
      <t>(Pase a la pregunta 31)</t>
    </r>
  </si>
  <si>
    <r>
      <t>9. No se sabe</t>
    </r>
    <r>
      <rPr>
        <i/>
        <sz val="8"/>
        <color theme="1"/>
        <rFont val="Arial"/>
        <family val="2"/>
      </rPr>
      <t xml:space="preserve"> (Pase a la pregunta 31)</t>
    </r>
  </si>
  <si>
    <t>Conjunto orgánico de documentos en cualquier soporte, que son producidos o recibidos por los sujetos obligados o los particulares en el ejercicio de sus atribuciones o en el desarrollo de sus actividades.</t>
  </si>
  <si>
    <t>Conjunto de actividades orientadas al aprendizaje básico, actualización y perfeccionamiento de conocimientos y habilidades del personal de la institución para el mejor desempeño de sus funciones y actividades. Para efectos del CNGMD 2017, se clasifican en las siguientes modalidades:</t>
  </si>
  <si>
    <r>
      <rPr>
        <b/>
        <sz val="10"/>
        <color theme="1"/>
        <rFont val="Arial"/>
        <family val="2"/>
      </rPr>
      <t>Maestría:</t>
    </r>
    <r>
      <rPr>
        <sz val="10"/>
        <color theme="1"/>
        <rFont val="Arial"/>
        <family val="2"/>
      </rPr>
      <t xml:space="preserve"> Dirigido a la formación de individuos capacitados para el estudio y tratamiento de problemas específicos de un área particular de una profesión, pudiendo referirse a conocimientos y habilidades de una disciplina básica o a actividades específicas de una profesión determinada, generalmente. Como antecedente exige el título de licenciatura o haber cubierto el total de créditos de la licenciatura, cuando se curse como opción de titulación de ésta.
</t>
    </r>
    <r>
      <rPr>
        <b/>
        <sz val="10"/>
        <color theme="1"/>
        <rFont val="Arial"/>
        <family val="2"/>
      </rPr>
      <t>Diplomado:</t>
    </r>
    <r>
      <rPr>
        <sz val="10"/>
        <color theme="1"/>
        <rFont val="Arial"/>
        <family val="2"/>
      </rPr>
      <t xml:space="preserve"> Son cursos de estudios para actualización del conocimiento en diferentes áreas, en corto tiempo; no se obtiene ningún grado académico, más que un reconocimiento institucional con validez oficial. 
</t>
    </r>
    <r>
      <rPr>
        <b/>
        <sz val="10"/>
        <color theme="1"/>
        <rFont val="Arial"/>
        <family val="2"/>
      </rPr>
      <t>Curso:</t>
    </r>
    <r>
      <rPr>
        <sz val="10"/>
        <color theme="1"/>
        <rFont val="Arial"/>
        <family val="2"/>
      </rPr>
      <t xml:space="preserve"> Son todos aquellos eventos que tiene como objetivo principal profundizar el dominio de los conocimientos teóricos, técnicos y metodológicos en una área de una disciplina profesional o de un campo de aplicación, ampliando la capacitación profesional a través de la práctica.
</t>
    </r>
    <r>
      <rPr>
        <b/>
        <sz val="10"/>
        <color theme="1"/>
        <rFont val="Arial"/>
        <family val="2"/>
      </rPr>
      <t xml:space="preserve">Taller: </t>
    </r>
    <r>
      <rPr>
        <sz val="10"/>
        <color theme="1"/>
        <rFont val="Arial"/>
        <family val="2"/>
      </rPr>
      <t xml:space="preserve">Son eventos que tiene corta duración, tratándose de temas puntuales, de co-aprendizaje, donde los participantes construyen conocimientos y valores, así como desarrollan habilidades y actitudes.
</t>
    </r>
    <r>
      <rPr>
        <b/>
        <sz val="10"/>
        <color theme="1"/>
        <rFont val="Arial"/>
        <family val="2"/>
      </rPr>
      <t>Conferencia:</t>
    </r>
    <r>
      <rPr>
        <sz val="10"/>
        <color theme="1"/>
        <rFont val="Arial"/>
        <family val="2"/>
      </rPr>
      <t xml:space="preserve"> Es una exposición que se realiza por una o más personas, sobre un tema cualquiera, generalmente de interés general.
</t>
    </r>
  </si>
  <si>
    <t>La suma de las cantidades anotadas debe ser igual a la cantidad registrada como respuesta del inciso 1) "Acceso a la información pública" de la pregunta anterior.</t>
  </si>
  <si>
    <t>Personas que omiten la publicación de cualquier tipo de información que permita identificarlos, de tal forma que sus nombres o datos personales (por ejemplo su dirección, teléfono, patrimonio, etc.), no aparezcan en ninguna versión pública de información.</t>
  </si>
  <si>
    <t>Sección V. Transparencia</t>
  </si>
  <si>
    <t>En caso de no contar con información pública y haber seleccionada la opción "9. No se sabe", el resto de la fila debe dejarse en blanco.</t>
  </si>
  <si>
    <t>La suma de las cantidades anotadas debe ser igual o mayor a las cantidades registradas como respuesta de la columna "En materia de acceso a la información pública" de la pregunta anterior.</t>
  </si>
  <si>
    <t>En caso de seleccionar el código  "7. Otros" debe especificar los mecanismos con que se cuenta.</t>
  </si>
  <si>
    <t>Si señaló la opción "8. No cuenta con mecanismos de transparencia, acceso a la información pública y protección de datos personales" o "9. No se sabe"  no podrá indicar ningún otro código.</t>
  </si>
  <si>
    <t>Cantidad de personal de las instituciones de la Administración Pública del Municipal o Delegacional, que acreditó alguna  acción de capacitación o profesionalización sobre transparencia, acceso a la información o protección de datos personales</t>
  </si>
  <si>
    <r>
      <t xml:space="preserve">Para el caso de la </t>
    </r>
    <r>
      <rPr>
        <b/>
        <i/>
        <sz val="8"/>
        <color theme="1"/>
        <rFont val="Arial"/>
        <family val="2"/>
      </rPr>
      <t>cantidad de personal de las instituciones de la Administración Pública Municipal o Delegacional que acreditó alguna acción de capacitación o profesionalización  sobre transparencia, acceso a la información o protección de datos personales,</t>
    </r>
    <r>
      <rPr>
        <i/>
        <sz val="8"/>
        <color theme="1"/>
        <rFont val="Arial"/>
        <family val="2"/>
      </rPr>
      <t xml:space="preserve"> deberá considerar aquellos que hayan obtenido el certificado, constancia, calificación aprobatoria, o cualquier documento que acredite la conclusión de la modalidad de capacitación (maestría, diplomado, curso, taller, conferencia, entre otras ) que tengan registradas las instituciones de la Administración Pública Municipal o Delegacional del 1 de enero al 31 de diciembre de 2016.</t>
    </r>
  </si>
  <si>
    <t>En caso de seleccionar el código "6. Otro", deberá especificar el tipo de tratamiento que reciben los documentos electrónicos.</t>
  </si>
  <si>
    <t>En caso de seleccionar el código "9. (Otro)", deberá especificar el proceso de gestión documental que contemplan los sistemas informáticos.</t>
  </si>
  <si>
    <t>Del siguiente listado, seleccione cuáles son los procesos de gestión documental  que contemplan los sistemas informáticos a que hace referencia la pregunta anterior</t>
  </si>
  <si>
    <t>Participantes y comentarios</t>
  </si>
  <si>
    <t>A 8 años de distancia de iniciado el proyecto y para darle continuidad a dichos trabajos, ahora se presenta el cuestionario del quinto ejercicio como parte de la serie documental, denominado Censo Nacional de Gobiernos Municipales y Delegacionales 2017 (CNGMD 2017), mismo que se conforma por los siguientes módulos.</t>
  </si>
  <si>
    <t xml:space="preserve">Si en la pregunta anterior marcó con una X la columna "No aplica" en alguno de los trámites, en la siguiente tabla deberá dejar en blanco la columna correspondiente a dicho trámite. </t>
  </si>
  <si>
    <t>Actualmente, ¿las instituciones de la Administración Pública Municipal o Delegacional cuentan con un Programa de Gestión Documental?</t>
  </si>
  <si>
    <t xml:space="preserve">En caso de que las  instituciones que conforman la Administración Pública Municipal o Delegacional, no cuenten con información pública y de libre acceso en los temas enlistados, deberá registrar el código 2 (No) o 9 ( No se sabe) en la celda que corresponda, y dejar el resto de las celdas de la fila en blanco. </t>
  </si>
  <si>
    <t xml:space="preserve">En caso de que las  instituciones que conforman la Administración Pública Municipal o Delegacional no cuenten con información pública y de libre acceso en los temas enlistados, deberá registrar el código 2 (No); en caso de que desconozca si cuenta con la información, deberá registrar el código 9 ( No se sabe) en la celda que corresponda, y dejar el resto de las celdas de la fila en blanco. </t>
  </si>
  <si>
    <t>Sí, todas las instituciones  (100%)</t>
  </si>
  <si>
    <t xml:space="preserve">En cada columna deberá registrar el código que corresponda al porcentaje de instituciones de la Administración Pública Municipal o Delegacional que cuentan con cada uno de los elementos que se presentan en la tabla, de acuerdo con el catálogo de la parte inferior. </t>
  </si>
  <si>
    <r>
      <t xml:space="preserve">En caso de que en el listado de información se encuentre algún tipo de información pública que no corresponda con las facultades, atribuciones, competencias y/o funciones otorgadas por los ordenamientos jurídicos aplicables a las instituciones de la Administración Pública Municipal o Delegacional, deberá anotar una "X" en el recuadro NO APLICA, en la celda correspondiente al tipo de información pública y dejar el resto de las celdas de las filas en blanco. </t>
    </r>
    <r>
      <rPr>
        <b/>
        <i/>
        <sz val="8"/>
        <rFont val="Arial"/>
        <family val="2"/>
      </rPr>
      <t>Se reitera que este tipo de información NO es aquella que las instituciones de la Administración Pública Municipal o Delegacional no generaron en un periodo determinado, sino aquella que no generan, ni han generado, ni generarán por no estar especificado en sus facultades, atribuciones, competencias y/o funciones otorgadas por los ordenamientos jurídicos aplicables.</t>
    </r>
  </si>
  <si>
    <r>
      <t xml:space="preserve">Periodicidad de actualización
</t>
    </r>
    <r>
      <rPr>
        <i/>
        <sz val="8"/>
        <rFont val="Arial"/>
        <family val="2"/>
      </rPr>
      <t>(Ver catálogo)</t>
    </r>
  </si>
  <si>
    <r>
      <t xml:space="preserve">Medio de acceso
</t>
    </r>
    <r>
      <rPr>
        <i/>
        <sz val="8"/>
        <rFont val="Arial"/>
        <family val="2"/>
      </rPr>
      <t>(Ver catálogo)</t>
    </r>
  </si>
  <si>
    <t>NO APLICA</t>
  </si>
  <si>
    <t>Recomendaciones emitidas por organismos de derechos humanos</t>
  </si>
  <si>
    <r>
      <t xml:space="preserve">Información publicada por las instituciones
</t>
    </r>
    <r>
      <rPr>
        <i/>
        <sz val="8"/>
        <rFont val="Arial"/>
        <family val="2"/>
      </rPr>
      <t>(1=Sí / 2=No / 9=No se sabe)</t>
    </r>
  </si>
  <si>
    <t>Cantidad de instituciones que publican dicha información</t>
  </si>
  <si>
    <r>
      <t xml:space="preserve">2. No </t>
    </r>
    <r>
      <rPr>
        <sz val="8"/>
        <rFont val="Arial"/>
        <family val="2"/>
      </rPr>
      <t>(Pase a la pregunta 12)</t>
    </r>
  </si>
  <si>
    <r>
      <t xml:space="preserve">9. No se sabe </t>
    </r>
    <r>
      <rPr>
        <sz val="8"/>
        <rFont val="Arial"/>
        <family val="2"/>
      </rPr>
      <t>(Pase a la pregunta 12)</t>
    </r>
  </si>
  <si>
    <r>
      <t xml:space="preserve">2. No </t>
    </r>
    <r>
      <rPr>
        <i/>
        <sz val="8"/>
        <color theme="1"/>
        <rFont val="Arial"/>
        <family val="2"/>
      </rPr>
      <t>(Pase a la pregunta 13)</t>
    </r>
  </si>
  <si>
    <r>
      <t>9. No se sabe</t>
    </r>
    <r>
      <rPr>
        <i/>
        <sz val="8"/>
        <color theme="1"/>
        <rFont val="Arial"/>
        <family val="2"/>
      </rPr>
      <t xml:space="preserve"> (Pase a la pregunta 13)</t>
    </r>
  </si>
  <si>
    <t xml:space="preserve">Identificación de documentos de archivo </t>
  </si>
  <si>
    <t xml:space="preserve">Recepción  </t>
  </si>
  <si>
    <t xml:space="preserve">Distribución (Uso y seguimiento de los documentos de archivo)  </t>
  </si>
  <si>
    <t xml:space="preserve">Clasificación archivística de los documentos o expedientes por funciones </t>
  </si>
  <si>
    <t xml:space="preserve">Descripción documental </t>
  </si>
  <si>
    <t xml:space="preserve">Organización de archivos </t>
  </si>
  <si>
    <t xml:space="preserve">Conservación y preservación </t>
  </si>
  <si>
    <t xml:space="preserve">Otro (especifique) </t>
  </si>
  <si>
    <t xml:space="preserve">Marque con una "X" en la columna "Medio de acceso" las opciones que correspondan de acuerdo con el tema que esté reportando y la clave del catálogo respectivo. </t>
  </si>
  <si>
    <t>Marque con una "X" en la columna "Medio de acceso" las opciones que correspondan de acuerdo con el tema que esté reportando y la clave del catálogo respectivo.</t>
  </si>
  <si>
    <r>
      <t>El listado de temas corresponde a denominaciones estándar, de tal manera que si el nombre del tema no coincide exactamente con los descritos en el listado, deberá seleccionar el nombre del tema homólogo y en caso de que el nombre del tema no tenga ninguna relación a los enlistados, y forme parte de la capacitación sobre transparencia, acceso a la información pública  y protección de datos personales tendrá que señalar la opción "Otros"  y registrar la cantidad de acciones de capacitación impartidas en la celda correspondiente, de la misma manera deberá especificar en el recu</t>
    </r>
    <r>
      <rPr>
        <i/>
        <sz val="8"/>
        <rFont val="Arial"/>
        <family val="2"/>
      </rPr>
      <t>adro correspondiente de la tabla el nombre del tema o temas que correspondan</t>
    </r>
    <r>
      <rPr>
        <i/>
        <sz val="8"/>
        <color theme="1"/>
        <rFont val="Arial"/>
        <family val="2"/>
      </rPr>
      <t>.</t>
    </r>
  </si>
  <si>
    <r>
      <rPr>
        <b/>
        <i/>
        <sz val="8"/>
        <rFont val="Arial"/>
        <family val="2"/>
      </rPr>
      <t xml:space="preserve">1.-Administración de archivos, </t>
    </r>
    <r>
      <rPr>
        <i/>
        <sz val="8"/>
        <rFont val="Arial"/>
        <family val="2"/>
      </rPr>
      <t xml:space="preserve">es el conjunto de actividades de planeación, organización, dirección y control de las estructuras archivísticas y sus recursos humanos, materiales, técnicos, tecnológicos y presupuestales necesarios para la operación. </t>
    </r>
  </si>
  <si>
    <r>
      <t>2.-</t>
    </r>
    <r>
      <rPr>
        <b/>
        <i/>
        <sz val="8"/>
        <rFont val="Arial"/>
        <family val="2"/>
      </rPr>
      <t xml:space="preserve"> Archivo, </t>
    </r>
    <r>
      <rPr>
        <i/>
        <sz val="8"/>
        <rFont val="Arial"/>
        <family val="2"/>
      </rPr>
      <t xml:space="preserve">conjunto orgánico de documentos en cualquier soporte, que son producidos o recibidos por los sujetos obligados o los particulares en el ejercicio de sus atribuciones o en el desarrollo de sus actividades.
</t>
    </r>
    <r>
      <rPr>
        <b/>
        <i/>
        <sz val="9"/>
        <rFont val="Arial"/>
        <family val="2"/>
      </rPr>
      <t/>
    </r>
  </si>
  <si>
    <r>
      <rPr>
        <b/>
        <i/>
        <sz val="8"/>
        <rFont val="Arial"/>
        <family val="2"/>
      </rPr>
      <t xml:space="preserve">3.-Instancias operativas, </t>
    </r>
    <r>
      <rPr>
        <i/>
        <sz val="8"/>
        <rFont val="Arial"/>
        <family val="2"/>
      </rPr>
      <t>corresponde a las áreas y/o responsables encargados de atender los procesos de gestión documental encaminados al procesamiento, manejo y organización de la documentación producida y recibida, con el objeto de garantizar su disponibilidad y su conservación en cualquier institución. Para efectos del presente cuestionario, dichos componentes son:  la unidad de correspondencia, el archivo de trámite, el archivo de concentración y el archivo histórico.</t>
    </r>
  </si>
  <si>
    <r>
      <t>4.-</t>
    </r>
    <r>
      <rPr>
        <b/>
        <i/>
        <sz val="8"/>
        <rFont val="Arial"/>
        <family val="2"/>
      </rPr>
      <t xml:space="preserve"> Unidad de Correspondencia, </t>
    </r>
    <r>
      <rPr>
        <i/>
        <sz val="8"/>
        <rFont val="Arial"/>
        <family val="2"/>
      </rPr>
      <t>es la encargada de brindar los servicios centralizados de recepción y despacho de la correspondencia oficial dentro de las instituciones. Cabe mencionar que en algunos lugares es conocida genéricamente como "Unidad de Correspondencia", "Unidad Central de Correspondencia", “Oficialía de Partes” o  “Ventanilla Única”.</t>
    </r>
  </si>
  <si>
    <r>
      <t>5.-</t>
    </r>
    <r>
      <rPr>
        <b/>
        <i/>
        <sz val="8"/>
        <rFont val="Arial"/>
        <family val="2"/>
      </rPr>
      <t xml:space="preserve"> Archivo de Concentración, </t>
    </r>
    <r>
      <rPr>
        <i/>
        <sz val="8"/>
        <rFont val="Arial"/>
        <family val="2"/>
      </rPr>
      <t>es la unidad responsable de la administración de documentos, cuya consulta es esporádica por parte de las unidades administrativas de los sujetos obligados y que permanecen hasta su transferencia secundaria al archivo histórico, o su baja documental, según sea el caso.</t>
    </r>
  </si>
  <si>
    <r>
      <t>6.-</t>
    </r>
    <r>
      <rPr>
        <b/>
        <i/>
        <sz val="8"/>
        <rFont val="Arial"/>
        <family val="2"/>
      </rPr>
      <t xml:space="preserve"> Archivo de Trámite</t>
    </r>
    <r>
      <rPr>
        <i/>
        <sz val="8"/>
        <rFont val="Arial"/>
        <family val="2"/>
      </rPr>
      <t>, es la unidad responsable de la administración de documentos de uso cotidiano y necesario para el ejercicio de las atribuciones de una unidad administrativa.</t>
    </r>
  </si>
  <si>
    <r>
      <t>7.-</t>
    </r>
    <r>
      <rPr>
        <b/>
        <i/>
        <sz val="8"/>
        <rFont val="Arial"/>
        <family val="2"/>
      </rPr>
      <t xml:space="preserve"> Archivo Histórico</t>
    </r>
    <r>
      <rPr>
        <i/>
        <sz val="8"/>
        <rFont val="Arial"/>
        <family val="2"/>
      </rPr>
      <t>, es la fuente de acceso público y unidad responsable de administrar, organizar, describir, conservar y divulgar la memoria documental institucional, así como la integrada por documentos o colecciones documentales facticias de relevancia para la memoria nacional.</t>
    </r>
  </si>
  <si>
    <r>
      <t xml:space="preserve">8.- </t>
    </r>
    <r>
      <rPr>
        <b/>
        <i/>
        <sz val="8"/>
        <rFont val="Arial"/>
        <family val="2"/>
      </rPr>
      <t xml:space="preserve">Estrategia de conservación a largo plazo, </t>
    </r>
    <r>
      <rPr>
        <i/>
        <sz val="8"/>
        <rFont val="Arial"/>
        <family val="2"/>
      </rPr>
      <t>son las acciones que permiten garantizar que la información de los documentos electrónicos se mantenga como prueba accesible y auténtica en el futuro.</t>
    </r>
  </si>
  <si>
    <r>
      <t xml:space="preserve">9.- </t>
    </r>
    <r>
      <rPr>
        <b/>
        <i/>
        <sz val="8"/>
        <rFont val="Arial"/>
        <family val="2"/>
      </rPr>
      <t>Gestión documental,</t>
    </r>
    <r>
      <rPr>
        <i/>
        <sz val="8"/>
        <rFont val="Arial"/>
        <family val="2"/>
      </rPr>
      <t xml:space="preserve"> es el tratamiento integral de la documentación a lo largo de su ciclo vital, a través de la ejecución de procesos de recepción, producción, organización, acceso y consulta, conservación, valoración y disposición documental.</t>
    </r>
  </si>
  <si>
    <r>
      <t xml:space="preserve">10.- </t>
    </r>
    <r>
      <rPr>
        <b/>
        <i/>
        <sz val="8"/>
        <rFont val="Arial"/>
        <family val="2"/>
      </rPr>
      <t xml:space="preserve">Instrumentos de consulta, </t>
    </r>
    <r>
      <rPr>
        <i/>
        <sz val="8"/>
        <rFont val="Arial"/>
        <family val="2"/>
      </rPr>
      <t>son los instrumentos que describen las series, expedientes o documentos y que permiten la localización, transferencia o baja documental.</t>
    </r>
  </si>
  <si>
    <r>
      <t>11.-</t>
    </r>
    <r>
      <rPr>
        <b/>
        <i/>
        <sz val="8"/>
        <rFont val="Arial"/>
        <family val="2"/>
      </rPr>
      <t xml:space="preserve"> Instrumentos de control archivístico, </t>
    </r>
    <r>
      <rPr>
        <i/>
        <sz val="8"/>
        <rFont val="Arial"/>
        <family val="2"/>
      </rPr>
      <t>son</t>
    </r>
    <r>
      <rPr>
        <b/>
        <i/>
        <sz val="8"/>
        <rFont val="Arial"/>
        <family val="2"/>
      </rPr>
      <t xml:space="preserve"> </t>
    </r>
    <r>
      <rPr>
        <i/>
        <sz val="8"/>
        <rFont val="Arial"/>
        <family val="2"/>
      </rPr>
      <t>los instrumentos técnicos que propician la organización y conservación de los documentos a lo largo de su ciclo vital, que son el Cuadro General de Clasificación Archivística y el Catálogo de Disposición Documental.</t>
    </r>
  </si>
  <si>
    <r>
      <t xml:space="preserve">12.- </t>
    </r>
    <r>
      <rPr>
        <b/>
        <i/>
        <sz val="8"/>
        <rFont val="Arial"/>
        <family val="2"/>
      </rPr>
      <t xml:space="preserve">Preservación digital, </t>
    </r>
    <r>
      <rPr>
        <i/>
        <sz val="8"/>
        <rFont val="Arial"/>
        <family val="2"/>
      </rPr>
      <t>es el proceso específico para mantener los materiales digitales durante las diferentes generaciones de la tecnología, a través del tiempo, con independencia de los soportes en los que se almacenan.</t>
    </r>
  </si>
  <si>
    <r>
      <t xml:space="preserve">13.- </t>
    </r>
    <r>
      <rPr>
        <b/>
        <i/>
        <sz val="8"/>
        <rFont val="Arial"/>
        <family val="2"/>
      </rPr>
      <t>Producción e identificación,</t>
    </r>
    <r>
      <rPr>
        <i/>
        <sz val="8"/>
        <rFont val="Arial"/>
        <family val="2"/>
      </rPr>
      <t xml:space="preserve"> es el conjunto de actividades tendientes a normalizar los documentos que se generan en ejercicio de las funciones institucionales. Comprende los aspectos de origen, creación y diseño de formatos y documentos.</t>
    </r>
  </si>
  <si>
    <r>
      <t xml:space="preserve">14.- </t>
    </r>
    <r>
      <rPr>
        <b/>
        <i/>
        <sz val="8"/>
        <rFont val="Arial"/>
        <family val="2"/>
      </rPr>
      <t>Recepción,</t>
    </r>
    <r>
      <rPr>
        <i/>
        <sz val="8"/>
        <rFont val="Arial"/>
        <family val="2"/>
      </rPr>
      <t xml:space="preserve"> son las actividades de verificación y control que la Institución debe realizar para la admisión de documentos, que son remitidos por una persona natural o jurídica (foliado, sellos de tiempo, registro de documentos).</t>
    </r>
  </si>
  <si>
    <r>
      <rPr>
        <i/>
        <sz val="8"/>
        <rFont val="Arial"/>
        <family val="2"/>
      </rPr>
      <t xml:space="preserve">15.- </t>
    </r>
    <r>
      <rPr>
        <b/>
        <i/>
        <sz val="8"/>
        <rFont val="Arial"/>
        <family val="2"/>
      </rPr>
      <t>Distribución,</t>
    </r>
    <r>
      <rPr>
        <sz val="8"/>
        <rFont val="Arial"/>
        <family val="2"/>
      </rPr>
      <t xml:space="preserve"> son las actividades que garantizan que los documentos recibidos lleguen a su destinatario, sea este interno o externo.</t>
    </r>
  </si>
  <si>
    <r>
      <t xml:space="preserve">16.- </t>
    </r>
    <r>
      <rPr>
        <b/>
        <i/>
        <sz val="8"/>
        <rFont val="Arial"/>
        <family val="2"/>
      </rPr>
      <t>Trámite,</t>
    </r>
    <r>
      <rPr>
        <i/>
        <sz val="8"/>
        <rFont val="Arial"/>
        <family val="2"/>
      </rPr>
      <t xml:space="preserve"> es el curso del documento desde su producción o recepción hasta el cumplimiento de su función administrativa.</t>
    </r>
  </si>
  <si>
    <r>
      <t xml:space="preserve">17.- </t>
    </r>
    <r>
      <rPr>
        <b/>
        <i/>
        <sz val="8"/>
        <rFont val="Arial"/>
        <family val="2"/>
      </rPr>
      <t>Organización,</t>
    </r>
    <r>
      <rPr>
        <i/>
        <sz val="8"/>
        <rFont val="Arial"/>
        <family val="2"/>
      </rPr>
      <t xml:space="preserve"> son las actividades orientadas a la clasificación, ordenación y descripción de los documentos institucionales como parte integral de los procesos archivísticos.</t>
    </r>
  </si>
  <si>
    <r>
      <t xml:space="preserve">18.- </t>
    </r>
    <r>
      <rPr>
        <b/>
        <i/>
        <sz val="8"/>
        <rFont val="Arial"/>
        <family val="2"/>
      </rPr>
      <t>Consulta de documentos,</t>
    </r>
    <r>
      <rPr>
        <i/>
        <sz val="8"/>
        <rFont val="Arial"/>
        <family val="2"/>
      </rPr>
      <t xml:space="preserve"> son las actividades relacionadas con la implantación de controles de acceso a los documentos debidamente organizados que garantizan el derecho que tienen los usuarios mediante la atención de requerimientos.</t>
    </r>
  </si>
  <si>
    <r>
      <t xml:space="preserve">19.- </t>
    </r>
    <r>
      <rPr>
        <b/>
        <i/>
        <sz val="8"/>
        <rFont val="Arial"/>
        <family val="2"/>
      </rPr>
      <t>Conservación y preservación</t>
    </r>
    <r>
      <rPr>
        <i/>
        <sz val="8"/>
        <rFont val="Arial"/>
        <family val="2"/>
      </rPr>
      <t>, es el conjunto de medidas preventivas o correctivas adoptadas para garantizar la integridad física de los documentos de archivo, sin alterar su contenido.</t>
    </r>
  </si>
  <si>
    <r>
      <t xml:space="preserve">20.- </t>
    </r>
    <r>
      <rPr>
        <b/>
        <i/>
        <sz val="8"/>
        <rFont val="Arial"/>
        <family val="2"/>
      </rPr>
      <t>Valoración y disposición final,</t>
    </r>
    <r>
      <rPr>
        <i/>
        <sz val="8"/>
        <rFont val="Arial"/>
        <family val="2"/>
      </rPr>
      <t xml:space="preserve"> es el análisis e identificación de los valores documentales de acuerdo con su naturaleza administrativa, jurídica, legal, contable o fiscal que permitan establecer los criterios de conservación temporal, permanente de eliminación, conforme a lo dispuesto en el Catálogo de disposición documental.</t>
    </r>
  </si>
  <si>
    <r>
      <t xml:space="preserve">21.- </t>
    </r>
    <r>
      <rPr>
        <b/>
        <i/>
        <sz val="8"/>
        <rFont val="Arial"/>
        <family val="2"/>
      </rPr>
      <t>Plan  o programa de Desarrollo Archivístico,</t>
    </r>
    <r>
      <rPr>
        <i/>
        <sz val="8"/>
        <rFont val="Arial"/>
        <family val="2"/>
      </rPr>
      <t xml:space="preserve"> herramienta de planeación que contiene las acciones institucionales para la modernización y mejoramiento continuo de los servicios documentales y archivísticos, estableciendo estructuras normativas, técnicas y metodológicas para la implementación de estrategias encaminadas a mejorar el proceso de organización y conservación documental en los archivos de: trámite, de concentración y, en su caso, históricos.</t>
    </r>
  </si>
  <si>
    <r>
      <t xml:space="preserve">22.- </t>
    </r>
    <r>
      <rPr>
        <b/>
        <i/>
        <sz val="8"/>
        <rFont val="Arial"/>
        <family val="2"/>
      </rPr>
      <t xml:space="preserve">Programa de gestión documental, </t>
    </r>
    <r>
      <rPr>
        <i/>
        <sz val="8"/>
        <rFont val="Arial"/>
        <family val="2"/>
      </rPr>
      <t>es el conjunto de actividades y procedimientos tendientes a establecer las políticas o criterios específicos que regulen la producción, distribución, organización, consulta y conservación de los documentos, de conformidad con la normatividad y metodología aplicable.</t>
    </r>
  </si>
  <si>
    <r>
      <t xml:space="preserve">23.- </t>
    </r>
    <r>
      <rPr>
        <b/>
        <i/>
        <sz val="8"/>
        <rFont val="Arial"/>
        <family val="2"/>
      </rPr>
      <t>Sistema Institucional de Archivos,</t>
    </r>
    <r>
      <rPr>
        <i/>
        <sz val="8"/>
        <rFont val="Arial"/>
        <family val="2"/>
      </rPr>
      <t xml:space="preserve"> es el conjunto de estructuras, funciones, registros, procesos, procedimientos y criterios que desarrolla cada sujeto obligado, a través de la ejecución de la gestión documental.</t>
    </r>
  </si>
  <si>
    <t>Seleccione con una "X" un solo código en cada una de las columnas "Cuadro general de clasificación archivística" y "Catálogo de disposición documental".</t>
  </si>
  <si>
    <t>Actualmente, ¿las instituciones de la Administración Pública Municipal o Delegacional cuentan con alguna unidad o área encargada de coordinar la administración de archivos y la gestión documental?</t>
  </si>
  <si>
    <t>Indique el porcentaje de instituciones de la Administración Pública Municipal o Delegacional que actualmente cuentan con las instancias operativas en alguna unidad o área encargada de la administración de archivos y la gestión documental y señale si cuentan con espacios físicos, además si se encuentran en el organigrama de las mismas, conforme a la siguiente tabla:</t>
  </si>
  <si>
    <t>Instancias operativas</t>
  </si>
  <si>
    <r>
      <rPr>
        <b/>
        <sz val="9"/>
        <color theme="1"/>
        <rFont val="Arial"/>
        <family val="2"/>
      </rPr>
      <t>¿Cuenta con las instancias operativas?</t>
    </r>
    <r>
      <rPr>
        <sz val="9"/>
        <color theme="1"/>
        <rFont val="Arial"/>
        <family val="2"/>
      </rPr>
      <t xml:space="preserve">
</t>
    </r>
    <r>
      <rPr>
        <i/>
        <sz val="8"/>
        <color theme="1"/>
        <rFont val="Arial"/>
        <family val="2"/>
      </rPr>
      <t>(Ver catálogo)</t>
    </r>
  </si>
  <si>
    <r>
      <t>No</t>
    </r>
    <r>
      <rPr>
        <i/>
        <sz val="9"/>
        <color theme="1"/>
        <rFont val="Arial"/>
        <family val="2"/>
      </rPr>
      <t xml:space="preserve"> </t>
    </r>
    <r>
      <rPr>
        <i/>
        <sz val="8"/>
        <color theme="1"/>
        <rFont val="Arial"/>
        <family val="2"/>
      </rPr>
      <t>(pase a la pregunta 21)</t>
    </r>
  </si>
  <si>
    <r>
      <t xml:space="preserve">No se sabe </t>
    </r>
    <r>
      <rPr>
        <i/>
        <sz val="8"/>
        <color theme="1"/>
        <rFont val="Arial"/>
        <family val="2"/>
      </rPr>
      <t>(pase a la pregunta 21)</t>
    </r>
  </si>
  <si>
    <t>Señale la infraestructura tecnológica con la que contaban las instituciones de la Administración Pública Municipal o Delegacional, en las instancias operativas que señaló en la respuesta de la pregunta anterior, al cierre del año 2016.</t>
  </si>
  <si>
    <t>En caso de que la respuesta a la pregunta anterior haya sido "4. No" o "9. No se sabe", en alguna de las instancias operativas, deberá seleccionar "X" en la columna "No aplica" y dejar el resto de las filas en blanco.</t>
  </si>
  <si>
    <t xml:space="preserve">Seleccione, por cada  instancia operativa el código que corresponda al porcentaje de instituciones de la Administración Pública Municipal o Delegacional que contaron con la infraestructura tecnológica, de acuerdo con el catálogo de la parte inferior. </t>
  </si>
  <si>
    <t>En caso de seleccionar la columna "No se cuenta con tecnología" no podrá seleccionar ningún otro código y se deberá dejar el resto de la fila en blanco.</t>
  </si>
  <si>
    <t>De acuerdo con cada una de las instancias operativas registradas en la respuesta de la pregunta 15, indique la infraestructura y equipamiento que fueron empleados por las Instituciones de la Administración Pública Municipal o Delegacional, al cierre del año 2016, conforme al catálogo que se presenta al final de la siguiente tabla.</t>
  </si>
  <si>
    <t>En caso de que la respuesta a la pregunta 15  haya sido "4. No" o "9. No se sabe", en alguna de las instancias operativas, deberá seleccionar "X" en la columna "No aplica" y dejar el resto de las filas en blanco.</t>
  </si>
  <si>
    <t>De acuerdo con las instancias operativas registradas en la respuesta de la pregunta 15, indique cuáles son los procesos que se llevan a cabo en cada una de ellas, conforme al catálogo que se presenta al final de la tabla:</t>
  </si>
  <si>
    <t>En caso de que en alguna de las instancias operativas de la respuesta de la pregunta 15  haya sido "4. No" o "9. No se sabe", deberá seleccionar "X" en la columna "No aplica" y dejar el resto de las filas en blanco.</t>
  </si>
  <si>
    <t xml:space="preserve">Seleccione con una "X" el o los códigos que correspondan a los procesos que se llevan a cabo en cada una de las instancias operativas con las que cuentan las Instituciones de la Administración Pública Municipal o Delegacional. </t>
  </si>
  <si>
    <t>Conservación de archivos</t>
  </si>
  <si>
    <t>Preservación digital</t>
  </si>
  <si>
    <t xml:space="preserve">De acuerdo con cada una de las instancias operativas registradas en la respuesta de la pregunta 15, indique cuáles son los instrumentos de consulta archivística y las herramientas de control que usan para el desarrollo de sus funciones, conforme al catálogo que se presenta al final de la tabla. </t>
  </si>
  <si>
    <t>En caso de que en alguna de las instancias operativas de la respuesta de la pregunta 15  haya sido "4. No" o "9. No se sabe",  deberá seleccionar "X" en la columna "No aplica" y dejar el resto de las filas en blanco.</t>
  </si>
  <si>
    <t xml:space="preserve">Seleccione con una "X" el o los códigos que correspondan a los instrumentos de consulta archivística y herramientas de control por cada una de las instancias operativas que contaron las instituciones de la Administración Pública Municipal o Delegacional. </t>
  </si>
  <si>
    <t xml:space="preserve">En caso de seleccionar el código "10. (No se cuenta con instrumentos de consulta archivística y herramientas de control) o "99. (No se sabe)" no podrá seleccionar ningún otro código. </t>
  </si>
  <si>
    <r>
      <t xml:space="preserve">Uso de instrumentos de consulta archivística y herramientas de control
</t>
    </r>
    <r>
      <rPr>
        <i/>
        <sz val="7"/>
        <color theme="1"/>
        <rFont val="Arial"/>
        <family val="2"/>
      </rPr>
      <t>(Ver  catálogo)</t>
    </r>
  </si>
  <si>
    <t>Catálogo de uso de instrumentos de consulta archivística y herramientas de control</t>
  </si>
  <si>
    <t>No se cuenta con instrumentos de consulta archivística ni herramientas de control</t>
  </si>
  <si>
    <t xml:space="preserve">De acuerdo con cada una de las instancias operativas registradas en la respuesta de la pregunta 15, indique el uso de normas, criterios, lineamientos y/o manuales para la normalización de los procesos de la administración de archivos y la gestión documental al cierre del año 2016, conforme al catálogo que se presenta al final de la tabla. </t>
  </si>
  <si>
    <t>En caso de que en alguna de las instancias operativas de la respuesta a la pregunta 15  haya sido "4. No" o "9. No se sabe",  deberá seleccionar "X" en la columna "No aplica" y dejar el resto de las filas en blanco.</t>
  </si>
  <si>
    <t>De acuerdo con la cantidad total de personal que registró en la respuesta de la pregunta 22, anote el personal especificando  su  sexo y la instancia operativa en la que laboraron, conforme a la siguiente tabla:</t>
  </si>
  <si>
    <t>Personal por instancia operativa</t>
  </si>
  <si>
    <t>Base o sindicalizado</t>
  </si>
  <si>
    <t>De acuerdo con la cantidad total de personal que registró en la respuesta de la pregunta 22, anote el personal especificando la instancia operativa en la que laboraron, así como el rango de edad, conforme a la siguiente tabla:</t>
  </si>
  <si>
    <t>De acuerdo con la cantidad total de personal que registró en la respuesta de la pregunta 22, anote el personal especificando el rango de ingresos y sexo, según la instancia operativa en la que laboraron, conforme a la siguiente tabla:</t>
  </si>
  <si>
    <t>De acuerdo con la cantidad total de personal que registró en la respuesta de la pregunta 22, anote el personal especificando el grado de estudios concluido y sexo, según la instancia operativa en la que laboraron, conforme a la siguiente tabla:</t>
  </si>
  <si>
    <t>Certificación de competencias laborales</t>
  </si>
  <si>
    <t>Elaboración de instrumentos de control archivístico</t>
  </si>
  <si>
    <t>Indique la condición de existencia de Planes o Programas de Desarrollo Archivístico en las instituciones de la Administración Pública Municipal o Delegacional, al cierre del año 2016 y por cada uno de ellos anote si contaban con "Misión" y "Visión", así como la cantidad de elementos de planeación con los que contaron, de acuerdo con la siguiente tabla:</t>
  </si>
  <si>
    <t xml:space="preserve">En cada fila deberá registrar el código que corresponda al porcentaje de instituciones de la Administración Pública Municipal o Delegacional que cuentan con cada uno de los elementos del Programa de Gestión documental, de acuerdo con el catálogo de la parte inferior. En caso de seleccionar el código X en la columna "No se sabe", deberá dejar el resto de la fila en blanco. </t>
  </si>
  <si>
    <t>El listado de temas corresponde a denominaciones estándar, de tal manera que si el nombre del tema no coincide exactamente con los descritos en el listado, deberá seleccionar el nombre del tema homólogo y en caso de que el nombre del tema no tenga ninguna relación a los enlistados, y forme parte del programa de gestión documental, tendrá que señalar la opción "Otro"  y registrar el nombre del tema o temas que correspondan en el recuadro que se encuentra en la parte inferior de la tabla.</t>
  </si>
  <si>
    <r>
      <t xml:space="preserve">Programa de Gestión Documental
</t>
    </r>
    <r>
      <rPr>
        <i/>
        <sz val="9"/>
        <color theme="1"/>
        <rFont val="Arial"/>
        <family val="2"/>
      </rPr>
      <t>(ver catálogo)</t>
    </r>
  </si>
  <si>
    <t xml:space="preserve">Producción documental </t>
  </si>
  <si>
    <t xml:space="preserve">Consulta y acceso a los documentos </t>
  </si>
  <si>
    <t>Transferencias de archivos</t>
  </si>
  <si>
    <t xml:space="preserve">Sistematización o automatización de los sistemas institucionales de archivo </t>
  </si>
  <si>
    <t>Indique la condición de existencia al cierre del año 2016, de indicadores anuales de gestión documental por cada instancia operativa en las instituciones de la Administración Pública Municipal o Delegacional, de acuerdo con la siguiente tabla:</t>
  </si>
  <si>
    <t>Seleccione con una "X" un solo código en cada una de las columnas "Unidad de correspondencia", "Archivo de Trámite", "Archivo de concentración" y "Archivo histórico".</t>
  </si>
  <si>
    <t>En caso de seleccionar el código "4. No" o "9. No se sabe", deberá dejar el resto de las filas de la columna en blanco.</t>
  </si>
  <si>
    <t xml:space="preserve">¿Contaba con indicadores de gestión documental?
</t>
  </si>
  <si>
    <r>
      <t xml:space="preserve">No </t>
    </r>
    <r>
      <rPr>
        <i/>
        <sz val="8"/>
        <rFont val="Arial"/>
        <family val="2"/>
      </rPr>
      <t>(Pase a la pregunta 34)</t>
    </r>
  </si>
  <si>
    <r>
      <t xml:space="preserve">No se sabe </t>
    </r>
    <r>
      <rPr>
        <i/>
        <sz val="8"/>
        <rFont val="Arial"/>
        <family val="2"/>
      </rPr>
      <t>(Pase a la pregunta 34)</t>
    </r>
  </si>
  <si>
    <t>En caso de seleccionar el código "9. No se sabe" no podrá seleccionar ningún otro código.</t>
  </si>
  <si>
    <t>Información que contempla la Unidad de correspondencia</t>
  </si>
  <si>
    <t>Asuntos recibidos</t>
  </si>
  <si>
    <t>Asuntos turnados</t>
  </si>
  <si>
    <t>Asuntos despachados</t>
  </si>
  <si>
    <t xml:space="preserve">II) </t>
  </si>
  <si>
    <t>Información que contempla el Archivo de trámite</t>
  </si>
  <si>
    <t>Expedientes gestionados conforme al cuadro general de clasificación archivística</t>
  </si>
  <si>
    <t>Expedientes descritos en el inventario</t>
  </si>
  <si>
    <t>Expedientes transferidos</t>
  </si>
  <si>
    <t>Expedientes consultados</t>
  </si>
  <si>
    <t xml:space="preserve">III) </t>
  </si>
  <si>
    <t>Información que contempla el Archivo de concentración</t>
  </si>
  <si>
    <t>Expedientes eliminados</t>
  </si>
  <si>
    <t xml:space="preserve">IV) </t>
  </si>
  <si>
    <t>Información que contempla el Archivo histórico</t>
  </si>
  <si>
    <t xml:space="preserve">Expedientes incorporados al acervo </t>
  </si>
  <si>
    <t>Expedientes descritos</t>
  </si>
  <si>
    <t>Indique la condición de existencia al cierre del año 2016, de un programa de seguridad de la información, independientemente del soporte en que se encuentre, en las instituciones de la Administración Pública Municipal o Delegacional,  y anote si contaban con alguno de los controles mínimos de acuerdo con la siguiente tabla:</t>
  </si>
  <si>
    <t xml:space="preserve">En cada columna deberá seleccionar con una "X" el código que corresponda al porcentaje de Instituciones de la Administración Pública Municipal o Delegacional que contaron con un programa de seguridad de la información así como los controles mínimos con los que contó el programa. </t>
  </si>
  <si>
    <t>En caso de seleccionar el código "4. No" o "9. No se sabe", deberá dejar el resto de las filas en blanco.</t>
  </si>
  <si>
    <t>¿Contaba con un programa de seguridad de la información?</t>
  </si>
  <si>
    <t>Controles mínimos</t>
  </si>
  <si>
    <t>Políticas de seguridad</t>
  </si>
  <si>
    <t>Seguridad organizacional</t>
  </si>
  <si>
    <t>Clasificación y control de activos</t>
  </si>
  <si>
    <t>Seguridad física y de entorno</t>
  </si>
  <si>
    <t>Desarrollo y mantenimiento de sistemas</t>
  </si>
  <si>
    <t>Continuidad de las actividades</t>
  </si>
  <si>
    <t>Requerimientos legales y auditoría</t>
  </si>
  <si>
    <r>
      <t xml:space="preserve">No </t>
    </r>
    <r>
      <rPr>
        <sz val="8"/>
        <color theme="1"/>
        <rFont val="Arial"/>
        <family val="2"/>
      </rPr>
      <t>(</t>
    </r>
    <r>
      <rPr>
        <i/>
        <sz val="8"/>
        <color theme="1"/>
        <rFont val="Arial"/>
        <family val="2"/>
      </rPr>
      <t>Pase a la pregunta 36</t>
    </r>
    <r>
      <rPr>
        <sz val="8"/>
        <color theme="1"/>
        <rFont val="Arial"/>
        <family val="2"/>
      </rPr>
      <t>)</t>
    </r>
  </si>
  <si>
    <r>
      <t>No se sabe</t>
    </r>
    <r>
      <rPr>
        <sz val="8"/>
        <color theme="1"/>
        <rFont val="Arial"/>
        <family val="2"/>
      </rPr>
      <t xml:space="preserve"> </t>
    </r>
    <r>
      <rPr>
        <i/>
        <sz val="8"/>
        <color theme="1"/>
        <rFont val="Arial"/>
        <family val="2"/>
      </rPr>
      <t>(Pase a la pregunta 36)</t>
    </r>
  </si>
  <si>
    <t>Indique si al cierre del año 2016, los sistemas institucionales de archivo de las instituciones referidas en la respuesta de la pregunta anterior, contaron con un área coordinadora y con las instancias operativas que se enlistan, conforme a la siguiente tabla:</t>
  </si>
  <si>
    <t xml:space="preserve">¿Cuenta con las instancias operativas?
</t>
  </si>
  <si>
    <t>No (Pase a la pregunta 36)</t>
  </si>
  <si>
    <t>No se sabe (Pase a la pregunta 36)</t>
  </si>
  <si>
    <t>35.2.-</t>
  </si>
  <si>
    <t>De acuerdo con la respuesta de la pregunta anterior, indique por cada una de las instancias operativas que se enlistan, si había un responsable para cada una de ellas,  y si el personal realiza otras actividades, conforme al catálogo que se encuentra al final de la siguiente tabla:</t>
  </si>
  <si>
    <t>En caso de que se haya seleccionado "X" en alguno de los numerales "4. (No)" o "9.(No se sabe)"  para alguna de las instancias operativas en la respuesta de la pregunta 35.1,  deberá seleccionar "X" en la columna "No aplica" y dejar el resto de las filas en blanco.</t>
  </si>
  <si>
    <r>
      <t xml:space="preserve">¿Cuentan con un responsable para cada instancia operativa?
</t>
    </r>
    <r>
      <rPr>
        <i/>
        <sz val="8"/>
        <color theme="1"/>
        <rFont val="Arial"/>
        <family val="2"/>
      </rPr>
      <t>(Ver Catálogo)</t>
    </r>
    <r>
      <rPr>
        <b/>
        <sz val="9"/>
        <color theme="1"/>
        <rFont val="Arial"/>
        <family val="2"/>
      </rPr>
      <t xml:space="preserve">
</t>
    </r>
  </si>
  <si>
    <r>
      <t xml:space="preserve">No </t>
    </r>
    <r>
      <rPr>
        <sz val="8"/>
        <color theme="1"/>
        <rFont val="Arial"/>
        <family val="2"/>
      </rPr>
      <t>(</t>
    </r>
    <r>
      <rPr>
        <i/>
        <sz val="8"/>
        <color theme="1"/>
        <rFont val="Arial"/>
        <family val="2"/>
      </rPr>
      <t>Pase a la pregunta 39</t>
    </r>
    <r>
      <rPr>
        <sz val="8"/>
        <color theme="1"/>
        <rFont val="Arial"/>
        <family val="2"/>
      </rPr>
      <t>)</t>
    </r>
  </si>
  <si>
    <r>
      <t>No se sabe</t>
    </r>
    <r>
      <rPr>
        <sz val="8"/>
        <color theme="1"/>
        <rFont val="Arial"/>
        <family val="2"/>
      </rPr>
      <t xml:space="preserve"> </t>
    </r>
    <r>
      <rPr>
        <i/>
        <sz val="8"/>
        <color theme="1"/>
        <rFont val="Arial"/>
        <family val="2"/>
      </rPr>
      <t>(Pase a la pregunta 39)</t>
    </r>
  </si>
  <si>
    <t>36.1.-</t>
  </si>
  <si>
    <t>3. Se guardan en cd´s y/o USB</t>
  </si>
  <si>
    <t>Indique la condición de existencia al cierre del año 2016, de una estrategia de conservación a largo plazo para los documentos en soporte electrónico en las instituciones de la Administración Pública Municipal o Delegacional, de acuerdo con la siguiente tabla:</t>
  </si>
  <si>
    <t xml:space="preserve">En cada fila deberá seleccionar con una "X" el código que corresponda al porcentaje de instituciones de la Administración Pública Municipal o Delegacional que contaron con una estrategia de conservación a largo plazo para los documentos en soporte electrónico. </t>
  </si>
  <si>
    <t>¿Contaba con una estrategia de conservación a largo plazo para los documentos en soporte electrónico?</t>
  </si>
  <si>
    <r>
      <t xml:space="preserve">No </t>
    </r>
    <r>
      <rPr>
        <i/>
        <sz val="8"/>
        <rFont val="Arial"/>
        <family val="2"/>
      </rPr>
      <t>(Pase a la pregunta 38)</t>
    </r>
  </si>
  <si>
    <r>
      <t xml:space="preserve">No se sabe </t>
    </r>
    <r>
      <rPr>
        <i/>
        <sz val="8"/>
        <rFont val="Arial"/>
        <family val="2"/>
      </rPr>
      <t>(Pase a la pregunta 38)</t>
    </r>
  </si>
  <si>
    <t>37.1.-</t>
  </si>
  <si>
    <t>De acuerdo con la respuesta a la pregunta anterior, indique si la estrategia de conservación a largo plazo para los documentos en soporte electrónico en las instituciones de la Administración Pública Municipal o Delegacional, contaba con alguno de los componentes clave de una estrategia, conforme a la siguiente tabla:</t>
  </si>
  <si>
    <t>En cada fila deberá registrar el código que corresponda al porcentaje de instituciones de la Administración Pública Municipal o Delegacional que cuentan con cada uno de los componentes clave de una estrategia, de acuerdo con el catálogo que se encuentra en la parte inferior. En caso de seleccionar los códigos "7. No se cuenta con los componentes clave" o "9. No se sabe", deberá dejar el resto de las filas en blanco.</t>
  </si>
  <si>
    <t>Componentes clave de una estrategia</t>
  </si>
  <si>
    <r>
      <t xml:space="preserve">Estrategia de conservación a largo plazo para los documentos en soporte electrónico
</t>
    </r>
    <r>
      <rPr>
        <i/>
        <sz val="9"/>
        <color theme="1"/>
        <rFont val="Arial"/>
        <family val="2"/>
      </rPr>
      <t>(ver catálogo)</t>
    </r>
  </si>
  <si>
    <t xml:space="preserve">Legibilidad de la información </t>
  </si>
  <si>
    <t>Inteligibilidad de la información</t>
  </si>
  <si>
    <t>Identificabilidad de la información conservada</t>
  </si>
  <si>
    <t>Recuperabilidad de la información</t>
  </si>
  <si>
    <t>Comprensibilidad de la información</t>
  </si>
  <si>
    <t>Autenticidad de la información</t>
  </si>
  <si>
    <t xml:space="preserve">No se cuenta con los componentes clave </t>
  </si>
  <si>
    <t>38.-</t>
  </si>
  <si>
    <t>Indique cuáles son las medidas que las Instituciones de la Administración Pública Municipal o Delegacional han adoptado para garantizar la recuperación y conservación de los documentos electrónicos producidos y recibidos:</t>
  </si>
  <si>
    <t>En caso de seleccionar el código "4. No se adoptan medidas" o "9. No se sabe" no podrá seleccionar ningún otro código.</t>
  </si>
  <si>
    <t>1. Organizativas</t>
  </si>
  <si>
    <t>2. Técnicas</t>
  </si>
  <si>
    <t>3. Tecnológicas</t>
  </si>
  <si>
    <t>4. No se adoptan medidas</t>
  </si>
  <si>
    <t>39.-</t>
  </si>
  <si>
    <t>Indique la condición de existencia al cierre del año 2016, de un programa de preservación digital para el uso de sistemas informáticos en las instituciones de la Administración Pública Municipal o Delegacional, de acuerdo con la siguiente tabla:</t>
  </si>
  <si>
    <t xml:space="preserve">En cada fila deberá seleccionar con una "X" el código que corresponda al porcentaje de instituciones de la Administración Pública Municipal o Delegacional que contaron con un programa de preservación digital para el uso de sistemas informáticos. </t>
  </si>
  <si>
    <t>¿Contó con un programa de preservación digital para el uso de sistemas informáticos?</t>
  </si>
  <si>
    <r>
      <t xml:space="preserve">No </t>
    </r>
    <r>
      <rPr>
        <i/>
        <sz val="8"/>
        <rFont val="Arial"/>
        <family val="2"/>
      </rPr>
      <t>(Pase a la pregunta 40)</t>
    </r>
  </si>
  <si>
    <r>
      <t xml:space="preserve">No se sabe </t>
    </r>
    <r>
      <rPr>
        <i/>
        <sz val="8"/>
        <rFont val="Arial"/>
        <family val="2"/>
      </rPr>
      <t>(Pase a la pregunta 40)</t>
    </r>
  </si>
  <si>
    <t>39.1.-</t>
  </si>
  <si>
    <t>De acuerdo con la respuesta a la pregunta anterior, indique con cuáles aspectos contaba el programa de preservación digital para el uso de sistemas informáticos en las instituciones de la Administración Pública Municipal o Delegacional, conforme a la siguiente tabla:</t>
  </si>
  <si>
    <t>En cada fila deberá registrar el código que corresponda al porcentaje de instituciones de la Administración Pública Municipal o Delegacional que cuentan con cada uno de los componentes clave de una estrategia, de acuerdo con el catálogo que se encuentra en la parte inferior. En caso de seleccionar los códigos "14. No se cuenta con los aspectos del programa de preservación digital" o "9. No se sabe", deberá dejar el resto de las filas en blanco.</t>
  </si>
  <si>
    <t>Aspectos con los que contó el programa de preservación digital para el uso de sistemas informáticos</t>
  </si>
  <si>
    <r>
      <t xml:space="preserve">Programa de preservación digital para el uso de sistemas informáticos
</t>
    </r>
    <r>
      <rPr>
        <i/>
        <sz val="9"/>
        <color theme="1"/>
        <rFont val="Arial"/>
        <family val="2"/>
      </rPr>
      <t>(ver catálogo)</t>
    </r>
  </si>
  <si>
    <t>Análisis de la organización</t>
  </si>
  <si>
    <t>Definición de los responsables dentro de la institución</t>
  </si>
  <si>
    <t>Definición de las series documentales que serán objeto de preservación</t>
  </si>
  <si>
    <t>Estimación del costo-beneficio de la inversión a mediano y largo plazos</t>
  </si>
  <si>
    <t>Estrategia de preservación a mediano y largo plazos</t>
  </si>
  <si>
    <t>Conservación del entorno tecnológico</t>
  </si>
  <si>
    <t>Renovación de soporte</t>
  </si>
  <si>
    <t>Migración</t>
  </si>
  <si>
    <t>Emulación</t>
  </si>
  <si>
    <t>Transformación en formatos  vigentes</t>
  </si>
  <si>
    <t>Identificación de los usuarios</t>
  </si>
  <si>
    <t>Controles de acceso</t>
  </si>
  <si>
    <t>Metadatos de preservación</t>
  </si>
  <si>
    <t>No se cuenta con los aspectos del programa de preservación digital</t>
  </si>
  <si>
    <t>40.-</t>
  </si>
  <si>
    <t>Actualmente, ¿las instituciones de la Administración Pública Municipal o Delegacional, hacen uso de servicios de almacenamiento y gestión de archivos en la nube?</t>
  </si>
  <si>
    <r>
      <t xml:space="preserve">No </t>
    </r>
    <r>
      <rPr>
        <sz val="8"/>
        <rFont val="Arial"/>
        <family val="2"/>
      </rPr>
      <t>(</t>
    </r>
    <r>
      <rPr>
        <i/>
        <sz val="8"/>
        <rFont val="Arial"/>
        <family val="2"/>
      </rPr>
      <t>Pase a la pregunta 41</t>
    </r>
    <r>
      <rPr>
        <sz val="8"/>
        <rFont val="Arial"/>
        <family val="2"/>
      </rPr>
      <t>)</t>
    </r>
  </si>
  <si>
    <r>
      <t>No se sabe</t>
    </r>
    <r>
      <rPr>
        <sz val="8"/>
        <rFont val="Arial"/>
        <family val="2"/>
      </rPr>
      <t xml:space="preserve"> </t>
    </r>
    <r>
      <rPr>
        <i/>
        <sz val="8"/>
        <rFont val="Arial"/>
        <family val="2"/>
      </rPr>
      <t>(Pase a la pregunta 41)</t>
    </r>
  </si>
  <si>
    <t>40.1.-</t>
  </si>
  <si>
    <t>De acuerdo con la respuesta a la pregunta anterior, indique los aspectos que permite el servicio de almacenamiento y gestión de archivos en la nube, conforme a la siguiente tabla:</t>
  </si>
  <si>
    <t>Aspectos que permite el servicio de almacenamiento y gestión de archivos en la nube</t>
  </si>
  <si>
    <r>
      <t xml:space="preserve">Servicios de almacenamiento y gestión de archivos en la nube
</t>
    </r>
    <r>
      <rPr>
        <i/>
        <sz val="9"/>
        <color theme="1"/>
        <rFont val="Arial"/>
        <family val="2"/>
      </rPr>
      <t>(ver catálogo)</t>
    </r>
  </si>
  <si>
    <t>Establecer las condiciones de uso concretas en cuanto a la gestión de los documentos y responsabilidad sobre los sistemas</t>
  </si>
  <si>
    <t>Conocer la ubicación de los servidores y de la información</t>
  </si>
  <si>
    <t>Establecer las condiciones de uso de la información de acuerdo con la normativa vigente</t>
  </si>
  <si>
    <t>Utilizar infraestructura de uso y acceso privado, bajo el control de personal autorizado</t>
  </si>
  <si>
    <t>Custodiar la información sensible y mitigar los riegos de seguridad mediante políticas de seguridad de la información</t>
  </si>
  <si>
    <t>Establecer el uso de estándares y de adaptación a normas de calidad y gestión de los documentos de archivo electrónicos</t>
  </si>
  <si>
    <t>Posibilitar la interoperabilidad con aplicaciones y sistemas internos, intranets, portales electrónicos y otras redes</t>
  </si>
  <si>
    <t>Reflejar en el sistema, de manera coherente y auditable, el programa de gestión documental de los Sujetos obligados</t>
  </si>
  <si>
    <t>40.2.-</t>
  </si>
  <si>
    <t>De acuerdo con la respuesta a la pregunta 40, indique si la utilización de servicios de almacenamiento y gestión de archivos en la nube, se trata de un servicio de nube privada o pública, conforme a la siguiente tabla:</t>
  </si>
  <si>
    <t>En caso de que la respuesta de la pregunta 40 haya sido "4. No" o "9. No se sabe", no deberá responder esta pregunta.</t>
  </si>
  <si>
    <t>En caso de seleccionar el código "4. No" o "9. No se sabe", deberá dejar el resto de las filas de cada columna en blanco.</t>
  </si>
  <si>
    <t>Tipo de servicio de nube</t>
  </si>
  <si>
    <t>Nube pública</t>
  </si>
  <si>
    <t>Nube privada</t>
  </si>
  <si>
    <t>41.-</t>
  </si>
  <si>
    <t>Indique la condición de existencia de medidas de interoperabilidad en las instituciones de la Administración Pública Municipal o Delegacional, al cierre del año 2016.</t>
  </si>
  <si>
    <t>42.-</t>
  </si>
  <si>
    <t xml:space="preserve">Indique la condición de existencia al cierre del año 2016, de políticas para la gestión de correos electrónicos que derivan del ejercicio de las facultades, competencias o funciones de las instituciones de la Administración Pública Municipal o Delegacional. </t>
  </si>
  <si>
    <t>43.-</t>
  </si>
  <si>
    <t>Indique la condición de existencia de políticas de digitalización de documentos en las instituciones de la Administración Pública Municipal o Delegacional, al cierre del año 2016 y por cada uno de ellos anote si cuentan con los aspectos que se enlistan en la siguiente tabla:</t>
  </si>
  <si>
    <t>En caso de no haber registrado información en el numeral "10. Digitalización" de la pregunta 30.2, NO deberá contestar esta pregunta.</t>
  </si>
  <si>
    <t xml:space="preserve">En cada columna deberá seleccionar con una "X" el código que corresponda al porcentaje de instituciones de la Administración Pública Municipal o Delegacional que contaron con una política de digitalización de documentos y sus componentes clave. </t>
  </si>
  <si>
    <t xml:space="preserve">¿Contaba con una política de digitalización de documentos?
</t>
  </si>
  <si>
    <t xml:space="preserve">Componentes clave </t>
  </si>
  <si>
    <t xml:space="preserve">Plan de Digitalización de Documentos
</t>
  </si>
  <si>
    <t xml:space="preserve">Grupos documentales organizados
</t>
  </si>
  <si>
    <t xml:space="preserve">Incorporación de documentos al sistema  para la administración de archivos y gestión documental 
</t>
  </si>
  <si>
    <t xml:space="preserve">Asignación de metadatos
</t>
  </si>
  <si>
    <t xml:space="preserve">Medidas para garantizar la inalterabilidad de la información 
</t>
  </si>
  <si>
    <t>44.-</t>
  </si>
  <si>
    <t>44.1.-</t>
  </si>
  <si>
    <t>45.-</t>
  </si>
  <si>
    <t>46.-</t>
  </si>
  <si>
    <r>
      <t xml:space="preserve">25.- </t>
    </r>
    <r>
      <rPr>
        <b/>
        <i/>
        <sz val="8"/>
        <rFont val="Arial"/>
        <family val="2"/>
      </rPr>
      <t xml:space="preserve">Sistemas automatizados de gestión documental y control de correspondencia, </t>
    </r>
    <r>
      <rPr>
        <i/>
        <sz val="8"/>
        <rFont val="Arial"/>
        <family val="2"/>
      </rPr>
      <t>se refiere a aquellos sistemas informáticos que permiten la organización y conservación de la información de los archivos administrativos de las Instituciones, órganos u organismos gubernamentales de forma completa, actualizada y con estándares de seguridad.</t>
    </r>
  </si>
  <si>
    <r>
      <t xml:space="preserve">24.- </t>
    </r>
    <r>
      <rPr>
        <b/>
        <i/>
        <sz val="8"/>
        <rFont val="Arial"/>
        <family val="2"/>
      </rPr>
      <t xml:space="preserve">Servicios de almacenamiento y gestión de archivos en la nube. </t>
    </r>
    <r>
      <rPr>
        <i/>
        <sz val="8"/>
        <rFont val="Arial"/>
        <family val="2"/>
      </rPr>
      <t>Es un servicio que se accede a través de Internet, para almacenar en espacios virtualizados, archivos con contenido como imágenes, documentos, videos, bases de datos, entre otros. Este servicio normalmente es proporcionado por un proveedor de servicios.</t>
    </r>
  </si>
  <si>
    <t>Seleccione con una "X" el o los códigos que correspondan a la infraestructura y equipamiento que son empleados por las Instituciones de la Administración Pública Municipal o Delegacional por cada uno de los componentes de gestión documental.</t>
  </si>
  <si>
    <t xml:space="preserve">Otro </t>
  </si>
  <si>
    <t>De acuerdo con la respuesta de la pregunta anterior, indique por cada instancia operativa en las instituciones de la Administración Pública Municipal o Delegacional, qué información es la que contemplan, conforme a  cada una de las siguientes tablas:</t>
  </si>
  <si>
    <t>Es un servicio que se accede a través de Internet, para almacenar en espacios virtualizados, archivos con contenido como imágenes, documentos, videos, bases de datos, entre otros. Este servicio normalmente es proporcionado por un proveedor de servicios.</t>
  </si>
  <si>
    <t>Servicios de almacenamiento y gestión de archivos en la nube</t>
  </si>
  <si>
    <t>Para ello, este módulo contiene 385 preguntas agrupadas en las siguientes secciones:
I. Estructura organizacional y ejercicio de la función de gobierno
II. Trámites y servicios
III. Protección civil
IV. Catastro Municipal y cobro predial
V. Transparencia
VI. Control interno y anticorrupción
VII. Participación ciudadana
VIII.  Marco regulatorio
IX. Servicios públicos
X. Planeación y Gestión Territorial</t>
  </si>
  <si>
    <t>NOM_ENT</t>
  </si>
  <si>
    <t>CVE_ENT</t>
  </si>
  <si>
    <t>nom_entidad</t>
  </si>
  <si>
    <t>Cve Uni</t>
  </si>
  <si>
    <t>CVE_MUN</t>
  </si>
  <si>
    <t>NOM_MUN</t>
  </si>
  <si>
    <t>01001</t>
  </si>
  <si>
    <t>01</t>
  </si>
  <si>
    <t>Aguascalientes</t>
  </si>
  <si>
    <t>001</t>
  </si>
  <si>
    <t>01002</t>
  </si>
  <si>
    <t>002</t>
  </si>
  <si>
    <t>Asientos</t>
  </si>
  <si>
    <t>Baja California</t>
  </si>
  <si>
    <t>02</t>
  </si>
  <si>
    <t>Baja_California</t>
  </si>
  <si>
    <t>01003</t>
  </si>
  <si>
    <t>003</t>
  </si>
  <si>
    <t>Calvillo</t>
  </si>
  <si>
    <t>Baja California Sur</t>
  </si>
  <si>
    <t>03</t>
  </si>
  <si>
    <t>Baja_California_Sur</t>
  </si>
  <si>
    <t>01004</t>
  </si>
  <si>
    <t>004</t>
  </si>
  <si>
    <t>Cosío</t>
  </si>
  <si>
    <t>Campeche</t>
  </si>
  <si>
    <t>04</t>
  </si>
  <si>
    <t>01005</t>
  </si>
  <si>
    <t>005</t>
  </si>
  <si>
    <t>Jesús María</t>
  </si>
  <si>
    <t>Coahuila de Zaragoza</t>
  </si>
  <si>
    <t>05</t>
  </si>
  <si>
    <t>Coahuila_de_Zaragoza</t>
  </si>
  <si>
    <t>01006</t>
  </si>
  <si>
    <t>006</t>
  </si>
  <si>
    <t>Pabellón de Arteaga</t>
  </si>
  <si>
    <t>Colima</t>
  </si>
  <si>
    <t>06</t>
  </si>
  <si>
    <t>01007</t>
  </si>
  <si>
    <t>007</t>
  </si>
  <si>
    <t>Rincón de Romos</t>
  </si>
  <si>
    <t>Chiapas</t>
  </si>
  <si>
    <t>07</t>
  </si>
  <si>
    <t>01008</t>
  </si>
  <si>
    <t>008</t>
  </si>
  <si>
    <t>San José de Gracia</t>
  </si>
  <si>
    <t>Chihuahua</t>
  </si>
  <si>
    <t>08</t>
  </si>
  <si>
    <t>01009</t>
  </si>
  <si>
    <t>009</t>
  </si>
  <si>
    <t>Tepezalá</t>
  </si>
  <si>
    <t>Ciudad de México</t>
  </si>
  <si>
    <t>09</t>
  </si>
  <si>
    <t>Ciudad_de_México</t>
  </si>
  <si>
    <t>01010</t>
  </si>
  <si>
    <t>010</t>
  </si>
  <si>
    <t>El Llano</t>
  </si>
  <si>
    <t>Durango</t>
  </si>
  <si>
    <t>10</t>
  </si>
  <si>
    <t>01011</t>
  </si>
  <si>
    <t>011</t>
  </si>
  <si>
    <t>San Francisco de los Romo</t>
  </si>
  <si>
    <t>Guanajuato</t>
  </si>
  <si>
    <t>11</t>
  </si>
  <si>
    <t>02001</t>
  </si>
  <si>
    <t>Ensenada</t>
  </si>
  <si>
    <t>Guerrero</t>
  </si>
  <si>
    <t>12</t>
  </si>
  <si>
    <t>02002</t>
  </si>
  <si>
    <t>Mexicali</t>
  </si>
  <si>
    <t>Hidalgo</t>
  </si>
  <si>
    <t>13</t>
  </si>
  <si>
    <t>02003</t>
  </si>
  <si>
    <t>Tecate</t>
  </si>
  <si>
    <t>Jalisco</t>
  </si>
  <si>
    <t>14</t>
  </si>
  <si>
    <t>02004</t>
  </si>
  <si>
    <t>Tijuana</t>
  </si>
  <si>
    <t>México</t>
  </si>
  <si>
    <t>15</t>
  </si>
  <si>
    <t>02005</t>
  </si>
  <si>
    <t>Playas de Rosarito</t>
  </si>
  <si>
    <t>Michoacán de Ocampo</t>
  </si>
  <si>
    <t>16</t>
  </si>
  <si>
    <t>Michoacán_de_Ocampo</t>
  </si>
  <si>
    <t>03001</t>
  </si>
  <si>
    <t>Comondú</t>
  </si>
  <si>
    <t>Morelos</t>
  </si>
  <si>
    <t>17</t>
  </si>
  <si>
    <t>03002</t>
  </si>
  <si>
    <t>Mulegé</t>
  </si>
  <si>
    <t>Nayarit</t>
  </si>
  <si>
    <t>18</t>
  </si>
  <si>
    <t>03003</t>
  </si>
  <si>
    <t>La Paz</t>
  </si>
  <si>
    <t>Nuevo León</t>
  </si>
  <si>
    <t>19</t>
  </si>
  <si>
    <t>Nuevo_León</t>
  </si>
  <si>
    <t>03008</t>
  </si>
  <si>
    <t>Los Cabos</t>
  </si>
  <si>
    <t>Oaxaca</t>
  </si>
  <si>
    <t>20</t>
  </si>
  <si>
    <t>03009</t>
  </si>
  <si>
    <t>Loreto</t>
  </si>
  <si>
    <t>Puebla</t>
  </si>
  <si>
    <t>21</t>
  </si>
  <si>
    <t>04001</t>
  </si>
  <si>
    <t>Calkiní</t>
  </si>
  <si>
    <t>Querétaro</t>
  </si>
  <si>
    <t>22</t>
  </si>
  <si>
    <t>04002</t>
  </si>
  <si>
    <t>Quintana Roo</t>
  </si>
  <si>
    <t>23</t>
  </si>
  <si>
    <t>Quintana_Roo</t>
  </si>
  <si>
    <t>04003</t>
  </si>
  <si>
    <t>Carmen</t>
  </si>
  <si>
    <t>San Luis Potosí</t>
  </si>
  <si>
    <t>24</t>
  </si>
  <si>
    <t>San_Luis_Potosí</t>
  </si>
  <si>
    <t>04004</t>
  </si>
  <si>
    <t>Champotón</t>
  </si>
  <si>
    <t>Sinaloa</t>
  </si>
  <si>
    <t>25</t>
  </si>
  <si>
    <t>04005</t>
  </si>
  <si>
    <t>Hecelchakán</t>
  </si>
  <si>
    <t>Sonora</t>
  </si>
  <si>
    <t>26</t>
  </si>
  <si>
    <t>04006</t>
  </si>
  <si>
    <t>Hopelchén</t>
  </si>
  <si>
    <t>Tabasco</t>
  </si>
  <si>
    <t>27</t>
  </si>
  <si>
    <t>04007</t>
  </si>
  <si>
    <t>Palizada</t>
  </si>
  <si>
    <t>Tamaulipas</t>
  </si>
  <si>
    <t>28</t>
  </si>
  <si>
    <t>04008</t>
  </si>
  <si>
    <t>Tenabo</t>
  </si>
  <si>
    <t>Tlaxcala</t>
  </si>
  <si>
    <t>29</t>
  </si>
  <si>
    <t>04009</t>
  </si>
  <si>
    <t>Escárcega</t>
  </si>
  <si>
    <t>Veracruz de Ignacio de la Llave</t>
  </si>
  <si>
    <t>30</t>
  </si>
  <si>
    <t>Veracruz_de_Ignacio_de_la_Llave</t>
  </si>
  <si>
    <t>04010</t>
  </si>
  <si>
    <t>Calakmul</t>
  </si>
  <si>
    <t>Yucatán</t>
  </si>
  <si>
    <t>31</t>
  </si>
  <si>
    <t>04011</t>
  </si>
  <si>
    <t>Candelaria</t>
  </si>
  <si>
    <t>Zacatecas</t>
  </si>
  <si>
    <t>32</t>
  </si>
  <si>
    <t>05001</t>
  </si>
  <si>
    <t>Abasolo</t>
  </si>
  <si>
    <t>05002</t>
  </si>
  <si>
    <t>Acuña</t>
  </si>
  <si>
    <t>05003</t>
  </si>
  <si>
    <t>Allende</t>
  </si>
  <si>
    <t>05004</t>
  </si>
  <si>
    <t>Arteaga</t>
  </si>
  <si>
    <t>05005</t>
  </si>
  <si>
    <t>Candela</t>
  </si>
  <si>
    <t>05006</t>
  </si>
  <si>
    <t>Castaños</t>
  </si>
  <si>
    <t>05007</t>
  </si>
  <si>
    <t>Cuatro Ciénegas</t>
  </si>
  <si>
    <t>05008</t>
  </si>
  <si>
    <t>Escobedo</t>
  </si>
  <si>
    <t>05009</t>
  </si>
  <si>
    <t>Francisco I. Madero</t>
  </si>
  <si>
    <t>05010</t>
  </si>
  <si>
    <t>Frontera</t>
  </si>
  <si>
    <t>05011</t>
  </si>
  <si>
    <t>General Cepeda</t>
  </si>
  <si>
    <t>05012</t>
  </si>
  <si>
    <t>012</t>
  </si>
  <si>
    <t>05013</t>
  </si>
  <si>
    <t>013</t>
  </si>
  <si>
    <t>05014</t>
  </si>
  <si>
    <t>014</t>
  </si>
  <si>
    <t>Jiménez</t>
  </si>
  <si>
    <t>05015</t>
  </si>
  <si>
    <t>015</t>
  </si>
  <si>
    <t>Juárez</t>
  </si>
  <si>
    <t>05016</t>
  </si>
  <si>
    <t>016</t>
  </si>
  <si>
    <t>Lamadrid</t>
  </si>
  <si>
    <t>05017</t>
  </si>
  <si>
    <t>017</t>
  </si>
  <si>
    <t>Matamoros</t>
  </si>
  <si>
    <t>05018</t>
  </si>
  <si>
    <t>018</t>
  </si>
  <si>
    <t>Monclova</t>
  </si>
  <si>
    <t>05019</t>
  </si>
  <si>
    <t>019</t>
  </si>
  <si>
    <t>05020</t>
  </si>
  <si>
    <t>020</t>
  </si>
  <si>
    <t>Múzquiz</t>
  </si>
  <si>
    <t>05021</t>
  </si>
  <si>
    <t>021</t>
  </si>
  <si>
    <t>Nadadores</t>
  </si>
  <si>
    <t>05022</t>
  </si>
  <si>
    <t>022</t>
  </si>
  <si>
    <t>Nava</t>
  </si>
  <si>
    <t>05023</t>
  </si>
  <si>
    <t>023</t>
  </si>
  <si>
    <t>Ocampo</t>
  </si>
  <si>
    <t>05024</t>
  </si>
  <si>
    <t>024</t>
  </si>
  <si>
    <t>Parras</t>
  </si>
  <si>
    <t>05025</t>
  </si>
  <si>
    <t>025</t>
  </si>
  <si>
    <t>Piedras Negras</t>
  </si>
  <si>
    <t>05026</t>
  </si>
  <si>
    <t>026</t>
  </si>
  <si>
    <t>Progreso</t>
  </si>
  <si>
    <t>05027</t>
  </si>
  <si>
    <t>027</t>
  </si>
  <si>
    <t>Ramos Arizpe</t>
  </si>
  <si>
    <t>05028</t>
  </si>
  <si>
    <t>028</t>
  </si>
  <si>
    <t>Sabinas</t>
  </si>
  <si>
    <t>05029</t>
  </si>
  <si>
    <t>029</t>
  </si>
  <si>
    <t>Sacramento</t>
  </si>
  <si>
    <t>05030</t>
  </si>
  <si>
    <t>030</t>
  </si>
  <si>
    <t>Saltillo</t>
  </si>
  <si>
    <t>05031</t>
  </si>
  <si>
    <t>031</t>
  </si>
  <si>
    <t>San Buenaventura</t>
  </si>
  <si>
    <t>05032</t>
  </si>
  <si>
    <t>032</t>
  </si>
  <si>
    <t>San Juan de Sabinas</t>
  </si>
  <si>
    <t>05033</t>
  </si>
  <si>
    <t>033</t>
  </si>
  <si>
    <t>San Pedro</t>
  </si>
  <si>
    <t>05034</t>
  </si>
  <si>
    <t>034</t>
  </si>
  <si>
    <t>Sierra Mojada</t>
  </si>
  <si>
    <t>05035</t>
  </si>
  <si>
    <t>035</t>
  </si>
  <si>
    <t>Torreón</t>
  </si>
  <si>
    <t>05036</t>
  </si>
  <si>
    <t>036</t>
  </si>
  <si>
    <t>Viesca</t>
  </si>
  <si>
    <t>05037</t>
  </si>
  <si>
    <t>037</t>
  </si>
  <si>
    <t>Villa Unión</t>
  </si>
  <si>
    <t>05038</t>
  </si>
  <si>
    <t>038</t>
  </si>
  <si>
    <t>Zaragoza</t>
  </si>
  <si>
    <t>06001</t>
  </si>
  <si>
    <t>Armería</t>
  </si>
  <si>
    <t>06002</t>
  </si>
  <si>
    <t>06003</t>
  </si>
  <si>
    <t>Comala</t>
  </si>
  <si>
    <t>06004</t>
  </si>
  <si>
    <t>Coquimatlán</t>
  </si>
  <si>
    <t>06005</t>
  </si>
  <si>
    <t>Cuauhtémoc</t>
  </si>
  <si>
    <t>06006</t>
  </si>
  <si>
    <t>Ixtlahuacán</t>
  </si>
  <si>
    <t>06007</t>
  </si>
  <si>
    <t>Manzanillo</t>
  </si>
  <si>
    <t>06008</t>
  </si>
  <si>
    <t>Minatitlán</t>
  </si>
  <si>
    <t>06009</t>
  </si>
  <si>
    <t>Tecomán</t>
  </si>
  <si>
    <t>06010</t>
  </si>
  <si>
    <t>Villa de Álvarez</t>
  </si>
  <si>
    <t>07001</t>
  </si>
  <si>
    <t>Acacoyagua</t>
  </si>
  <si>
    <t>07002</t>
  </si>
  <si>
    <t>Acala</t>
  </si>
  <si>
    <t>07003</t>
  </si>
  <si>
    <t>Acapetahua</t>
  </si>
  <si>
    <t>07004</t>
  </si>
  <si>
    <t>Altamirano</t>
  </si>
  <si>
    <t>07005</t>
  </si>
  <si>
    <t>Amatán</t>
  </si>
  <si>
    <t>07006</t>
  </si>
  <si>
    <t>Amatenango de la Frontera</t>
  </si>
  <si>
    <t>07007</t>
  </si>
  <si>
    <t>Amatenango del Valle</t>
  </si>
  <si>
    <t>07008</t>
  </si>
  <si>
    <t>Angel Albino Corzo</t>
  </si>
  <si>
    <t>07009</t>
  </si>
  <si>
    <t>Arriaga</t>
  </si>
  <si>
    <t>07010</t>
  </si>
  <si>
    <t>Bejucal de Ocampo</t>
  </si>
  <si>
    <t>07011</t>
  </si>
  <si>
    <t>Bella Vista</t>
  </si>
  <si>
    <t>07012</t>
  </si>
  <si>
    <t>Berriozábal</t>
  </si>
  <si>
    <t>07013</t>
  </si>
  <si>
    <t>Bochil</t>
  </si>
  <si>
    <t>07014</t>
  </si>
  <si>
    <t>El Bosque</t>
  </si>
  <si>
    <t>07015</t>
  </si>
  <si>
    <t>Cacahoatán</t>
  </si>
  <si>
    <t>07016</t>
  </si>
  <si>
    <t>Catazajá</t>
  </si>
  <si>
    <t>07017</t>
  </si>
  <si>
    <t>Cintalapa</t>
  </si>
  <si>
    <t>07018</t>
  </si>
  <si>
    <t>Coapilla</t>
  </si>
  <si>
    <t>07019</t>
  </si>
  <si>
    <t>Comitán de Domínguez</t>
  </si>
  <si>
    <t>07020</t>
  </si>
  <si>
    <t>La Concordia</t>
  </si>
  <si>
    <t>07021</t>
  </si>
  <si>
    <t>Copainalá</t>
  </si>
  <si>
    <t>07022</t>
  </si>
  <si>
    <t>Chalchihuitán</t>
  </si>
  <si>
    <t>07023</t>
  </si>
  <si>
    <t>Chamula</t>
  </si>
  <si>
    <t>07024</t>
  </si>
  <si>
    <t>Chanal</t>
  </si>
  <si>
    <t>07025</t>
  </si>
  <si>
    <t>Chapultenango</t>
  </si>
  <si>
    <t>07026</t>
  </si>
  <si>
    <t>Chenalhó</t>
  </si>
  <si>
    <t>07027</t>
  </si>
  <si>
    <t>Chiapa de Corzo</t>
  </si>
  <si>
    <t>07028</t>
  </si>
  <si>
    <t>Chiapilla</t>
  </si>
  <si>
    <t>07029</t>
  </si>
  <si>
    <t>Chicoasén</t>
  </si>
  <si>
    <t>07030</t>
  </si>
  <si>
    <t>Chicomuselo</t>
  </si>
  <si>
    <t>07031</t>
  </si>
  <si>
    <t>Chilón</t>
  </si>
  <si>
    <t>07032</t>
  </si>
  <si>
    <t>Escuintla</t>
  </si>
  <si>
    <t>07033</t>
  </si>
  <si>
    <t>Francisco León</t>
  </si>
  <si>
    <t>07034</t>
  </si>
  <si>
    <t>Frontera Comalapa</t>
  </si>
  <si>
    <t>07035</t>
  </si>
  <si>
    <t>Frontera Hidalgo</t>
  </si>
  <si>
    <t>07036</t>
  </si>
  <si>
    <t>La Grandeza</t>
  </si>
  <si>
    <t>07037</t>
  </si>
  <si>
    <t>Huehuetán</t>
  </si>
  <si>
    <t>07038</t>
  </si>
  <si>
    <t>Huixtán</t>
  </si>
  <si>
    <t>07039</t>
  </si>
  <si>
    <t>039</t>
  </si>
  <si>
    <t>Huitiupán</t>
  </si>
  <si>
    <t>07040</t>
  </si>
  <si>
    <t>040</t>
  </si>
  <si>
    <t>Huixtla</t>
  </si>
  <si>
    <t>07041</t>
  </si>
  <si>
    <t>041</t>
  </si>
  <si>
    <t>La Independencia</t>
  </si>
  <si>
    <t>07042</t>
  </si>
  <si>
    <t>042</t>
  </si>
  <si>
    <t>Ixhuatán</t>
  </si>
  <si>
    <t>07043</t>
  </si>
  <si>
    <t>043</t>
  </si>
  <si>
    <t>Ixtacomitán</t>
  </si>
  <si>
    <t>07044</t>
  </si>
  <si>
    <t>044</t>
  </si>
  <si>
    <t>Ixtapa</t>
  </si>
  <si>
    <t>07045</t>
  </si>
  <si>
    <t>045</t>
  </si>
  <si>
    <t>Ixtapangajoya</t>
  </si>
  <si>
    <t>07046</t>
  </si>
  <si>
    <t>046</t>
  </si>
  <si>
    <t>Jiquipilas</t>
  </si>
  <si>
    <t>07047</t>
  </si>
  <si>
    <t>047</t>
  </si>
  <si>
    <t>Jitotol</t>
  </si>
  <si>
    <t>07048</t>
  </si>
  <si>
    <t>048</t>
  </si>
  <si>
    <t>07049</t>
  </si>
  <si>
    <t>049</t>
  </si>
  <si>
    <t>Larráinzar</t>
  </si>
  <si>
    <t>07050</t>
  </si>
  <si>
    <t>050</t>
  </si>
  <si>
    <t>La Libertad</t>
  </si>
  <si>
    <t>07051</t>
  </si>
  <si>
    <t>051</t>
  </si>
  <si>
    <t>Mapastepec</t>
  </si>
  <si>
    <t>07052</t>
  </si>
  <si>
    <t>052</t>
  </si>
  <si>
    <t>Las Margaritas</t>
  </si>
  <si>
    <t>07053</t>
  </si>
  <si>
    <t>053</t>
  </si>
  <si>
    <t>Mazapa de Madero</t>
  </si>
  <si>
    <t>07054</t>
  </si>
  <si>
    <t>054</t>
  </si>
  <si>
    <t>Mazatán</t>
  </si>
  <si>
    <t>07055</t>
  </si>
  <si>
    <t>055</t>
  </si>
  <si>
    <t>Metapa</t>
  </si>
  <si>
    <t>07056</t>
  </si>
  <si>
    <t>056</t>
  </si>
  <si>
    <t>Mitontic</t>
  </si>
  <si>
    <t>07057</t>
  </si>
  <si>
    <t>057</t>
  </si>
  <si>
    <t>Motozintla</t>
  </si>
  <si>
    <t>07058</t>
  </si>
  <si>
    <t>058</t>
  </si>
  <si>
    <t>Nicolás Ruíz</t>
  </si>
  <si>
    <t>07059</t>
  </si>
  <si>
    <t>059</t>
  </si>
  <si>
    <t>Ocosingo</t>
  </si>
  <si>
    <t>07060</t>
  </si>
  <si>
    <t>060</t>
  </si>
  <si>
    <t>Ocotepec</t>
  </si>
  <si>
    <t>07061</t>
  </si>
  <si>
    <t>061</t>
  </si>
  <si>
    <t>Ocozocoautla de Espinosa</t>
  </si>
  <si>
    <t>07062</t>
  </si>
  <si>
    <t>062</t>
  </si>
  <si>
    <t>Ostuacán</t>
  </si>
  <si>
    <t>07063</t>
  </si>
  <si>
    <t>063</t>
  </si>
  <si>
    <t>Osumacinta</t>
  </si>
  <si>
    <t>07064</t>
  </si>
  <si>
    <t>064</t>
  </si>
  <si>
    <t>Oxchuc</t>
  </si>
  <si>
    <t>07065</t>
  </si>
  <si>
    <t>065</t>
  </si>
  <si>
    <t>Palenque</t>
  </si>
  <si>
    <t>07066</t>
  </si>
  <si>
    <t>066</t>
  </si>
  <si>
    <t>Pantelhó</t>
  </si>
  <si>
    <t>07067</t>
  </si>
  <si>
    <t>067</t>
  </si>
  <si>
    <t>Pantepec</t>
  </si>
  <si>
    <t>07068</t>
  </si>
  <si>
    <t>068</t>
  </si>
  <si>
    <t>Pichucalco</t>
  </si>
  <si>
    <t>07069</t>
  </si>
  <si>
    <t>069</t>
  </si>
  <si>
    <t>Pijijiapan</t>
  </si>
  <si>
    <t>07070</t>
  </si>
  <si>
    <t>070</t>
  </si>
  <si>
    <t>El Porvenir</t>
  </si>
  <si>
    <t>07071</t>
  </si>
  <si>
    <t>071</t>
  </si>
  <si>
    <t>Villa Comaltitlán</t>
  </si>
  <si>
    <t>07072</t>
  </si>
  <si>
    <t>072</t>
  </si>
  <si>
    <t>Pueblo Nuevo Solistahuacán</t>
  </si>
  <si>
    <t>07073</t>
  </si>
  <si>
    <t>073</t>
  </si>
  <si>
    <t>Rayón</t>
  </si>
  <si>
    <t>07074</t>
  </si>
  <si>
    <t>074</t>
  </si>
  <si>
    <t>Reforma</t>
  </si>
  <si>
    <t>07075</t>
  </si>
  <si>
    <t>075</t>
  </si>
  <si>
    <t>Las Rosas</t>
  </si>
  <si>
    <t>07076</t>
  </si>
  <si>
    <t>076</t>
  </si>
  <si>
    <t>Sabanilla</t>
  </si>
  <si>
    <t>07077</t>
  </si>
  <si>
    <t>077</t>
  </si>
  <si>
    <t>Salto de Agua</t>
  </si>
  <si>
    <t>07078</t>
  </si>
  <si>
    <t>078</t>
  </si>
  <si>
    <t>San Cristóbal de las Casas</t>
  </si>
  <si>
    <t>07079</t>
  </si>
  <si>
    <t>079</t>
  </si>
  <si>
    <t>San Fernando</t>
  </si>
  <si>
    <t>07080</t>
  </si>
  <si>
    <t>080</t>
  </si>
  <si>
    <t>Siltepec</t>
  </si>
  <si>
    <t>07081</t>
  </si>
  <si>
    <t>081</t>
  </si>
  <si>
    <t>Simojovel</t>
  </si>
  <si>
    <t>07082</t>
  </si>
  <si>
    <t>082</t>
  </si>
  <si>
    <t>Sitalá</t>
  </si>
  <si>
    <t>07083</t>
  </si>
  <si>
    <t>083</t>
  </si>
  <si>
    <t>Socoltenango</t>
  </si>
  <si>
    <t>07084</t>
  </si>
  <si>
    <t>084</t>
  </si>
  <si>
    <t>Solosuchiapa</t>
  </si>
  <si>
    <t>07085</t>
  </si>
  <si>
    <t>085</t>
  </si>
  <si>
    <t>Soyaló</t>
  </si>
  <si>
    <t>07086</t>
  </si>
  <si>
    <t>086</t>
  </si>
  <si>
    <t>Suchiapa</t>
  </si>
  <si>
    <t>07087</t>
  </si>
  <si>
    <t>087</t>
  </si>
  <si>
    <t>Suchiate</t>
  </si>
  <si>
    <t>07088</t>
  </si>
  <si>
    <t>088</t>
  </si>
  <si>
    <t>Sunuapa</t>
  </si>
  <si>
    <t>07089</t>
  </si>
  <si>
    <t>089</t>
  </si>
  <si>
    <t>Tapachula</t>
  </si>
  <si>
    <t>07090</t>
  </si>
  <si>
    <t>090</t>
  </si>
  <si>
    <t>Tapalapa</t>
  </si>
  <si>
    <t>07091</t>
  </si>
  <si>
    <t>091</t>
  </si>
  <si>
    <t>Tapilula</t>
  </si>
  <si>
    <t>07092</t>
  </si>
  <si>
    <t>092</t>
  </si>
  <si>
    <t>Tecpatán</t>
  </si>
  <si>
    <t>07093</t>
  </si>
  <si>
    <t>093</t>
  </si>
  <si>
    <t>Tenejapa</t>
  </si>
  <si>
    <t>07094</t>
  </si>
  <si>
    <t>094</t>
  </si>
  <si>
    <t>Teopisca</t>
  </si>
  <si>
    <t>07096</t>
  </si>
  <si>
    <t>096</t>
  </si>
  <si>
    <t>Tila</t>
  </si>
  <si>
    <t>07097</t>
  </si>
  <si>
    <t>097</t>
  </si>
  <si>
    <t>Tonalá</t>
  </si>
  <si>
    <t>07098</t>
  </si>
  <si>
    <t>098</t>
  </si>
  <si>
    <t>Totolapa</t>
  </si>
  <si>
    <t>07099</t>
  </si>
  <si>
    <t>099</t>
  </si>
  <si>
    <t>La Trinitaria</t>
  </si>
  <si>
    <t>07100</t>
  </si>
  <si>
    <t>100</t>
  </si>
  <si>
    <t>Tumbalá</t>
  </si>
  <si>
    <t>07101</t>
  </si>
  <si>
    <t>101</t>
  </si>
  <si>
    <t>Tuxtla Gutiérrez</t>
  </si>
  <si>
    <t>07102</t>
  </si>
  <si>
    <t>102</t>
  </si>
  <si>
    <t>Tuxtla Chico</t>
  </si>
  <si>
    <t>07103</t>
  </si>
  <si>
    <t>103</t>
  </si>
  <si>
    <t>Tuzantán</t>
  </si>
  <si>
    <t>07104</t>
  </si>
  <si>
    <t>104</t>
  </si>
  <si>
    <t>Tzimol</t>
  </si>
  <si>
    <t>07105</t>
  </si>
  <si>
    <t>105</t>
  </si>
  <si>
    <t>Unión Juárez</t>
  </si>
  <si>
    <t>07106</t>
  </si>
  <si>
    <t>106</t>
  </si>
  <si>
    <t>Venustiano Carranza</t>
  </si>
  <si>
    <t>07107</t>
  </si>
  <si>
    <t>107</t>
  </si>
  <si>
    <t>Villa Corzo</t>
  </si>
  <si>
    <t>07108</t>
  </si>
  <si>
    <t>108</t>
  </si>
  <si>
    <t>Villaflores</t>
  </si>
  <si>
    <t>07109</t>
  </si>
  <si>
    <t>109</t>
  </si>
  <si>
    <t>Yajalón</t>
  </si>
  <si>
    <t>07110</t>
  </si>
  <si>
    <t>110</t>
  </si>
  <si>
    <t>San Lucas</t>
  </si>
  <si>
    <t>07111</t>
  </si>
  <si>
    <t>111</t>
  </si>
  <si>
    <t>Zinacantán</t>
  </si>
  <si>
    <t>07112</t>
  </si>
  <si>
    <t>112</t>
  </si>
  <si>
    <t>San Juan Cancuc</t>
  </si>
  <si>
    <t>07113</t>
  </si>
  <si>
    <t>113</t>
  </si>
  <si>
    <t>Aldama</t>
  </si>
  <si>
    <t>07114</t>
  </si>
  <si>
    <t>114</t>
  </si>
  <si>
    <t>Benemérito de las Américas</t>
  </si>
  <si>
    <t>07115</t>
  </si>
  <si>
    <t>115</t>
  </si>
  <si>
    <t>Maravilla Tenejapa</t>
  </si>
  <si>
    <t>07116</t>
  </si>
  <si>
    <t>116</t>
  </si>
  <si>
    <t>Marqués de Comillas</t>
  </si>
  <si>
    <t>07117</t>
  </si>
  <si>
    <t>117</t>
  </si>
  <si>
    <t>Montecristo de Guerrero</t>
  </si>
  <si>
    <t>07118</t>
  </si>
  <si>
    <t>118</t>
  </si>
  <si>
    <t>San Andrés Duraznal</t>
  </si>
  <si>
    <t>07119</t>
  </si>
  <si>
    <t>119</t>
  </si>
  <si>
    <t>Santiago el Pinar</t>
  </si>
  <si>
    <t>08001</t>
  </si>
  <si>
    <t>Ahumada</t>
  </si>
  <si>
    <t>08002</t>
  </si>
  <si>
    <t>08003</t>
  </si>
  <si>
    <t>08004</t>
  </si>
  <si>
    <t>Aquiles Serdán</t>
  </si>
  <si>
    <t>08005</t>
  </si>
  <si>
    <t>Ascensión</t>
  </si>
  <si>
    <t>08006</t>
  </si>
  <si>
    <t>Bachíniva</t>
  </si>
  <si>
    <t>08007</t>
  </si>
  <si>
    <t>Balleza</t>
  </si>
  <si>
    <t>08008</t>
  </si>
  <si>
    <t>Batopilas</t>
  </si>
  <si>
    <t>08009</t>
  </si>
  <si>
    <t>Bocoyna</t>
  </si>
  <si>
    <t>08010</t>
  </si>
  <si>
    <t>Buenaventura</t>
  </si>
  <si>
    <t>08011</t>
  </si>
  <si>
    <t>Camargo</t>
  </si>
  <si>
    <t>08012</t>
  </si>
  <si>
    <t>Carichí</t>
  </si>
  <si>
    <t>08013</t>
  </si>
  <si>
    <t>Casas Grandes</t>
  </si>
  <si>
    <t>08014</t>
  </si>
  <si>
    <t>Coronado</t>
  </si>
  <si>
    <t>08015</t>
  </si>
  <si>
    <t>Coyame del Sotol</t>
  </si>
  <si>
    <t>08016</t>
  </si>
  <si>
    <t>La Cruz</t>
  </si>
  <si>
    <t>08017</t>
  </si>
  <si>
    <t>08018</t>
  </si>
  <si>
    <t>Cusihuiriachi</t>
  </si>
  <si>
    <t>08019</t>
  </si>
  <si>
    <t>08020</t>
  </si>
  <si>
    <t>Chínipas</t>
  </si>
  <si>
    <t>08021</t>
  </si>
  <si>
    <t>Delicias</t>
  </si>
  <si>
    <t>08022</t>
  </si>
  <si>
    <t>Dr. Belisario Domínguez</t>
  </si>
  <si>
    <t>08023</t>
  </si>
  <si>
    <t>Galeana</t>
  </si>
  <si>
    <t>08024</t>
  </si>
  <si>
    <t>Santa Isabel</t>
  </si>
  <si>
    <t>08025</t>
  </si>
  <si>
    <t>Gómez Farías</t>
  </si>
  <si>
    <t>08026</t>
  </si>
  <si>
    <t>Gran Morelos</t>
  </si>
  <si>
    <t>08027</t>
  </si>
  <si>
    <t>Guachochi</t>
  </si>
  <si>
    <t>08028</t>
  </si>
  <si>
    <t>Guadalupe</t>
  </si>
  <si>
    <t>08029</t>
  </si>
  <si>
    <t>Guadalupe y Calvo</t>
  </si>
  <si>
    <t>08030</t>
  </si>
  <si>
    <t>Guazapares</t>
  </si>
  <si>
    <t>08031</t>
  </si>
  <si>
    <t>08032</t>
  </si>
  <si>
    <t>Hidalgo del Parral</t>
  </si>
  <si>
    <t>08033</t>
  </si>
  <si>
    <t>Huejotitán</t>
  </si>
  <si>
    <t>08034</t>
  </si>
  <si>
    <t>Ignacio Zaragoza</t>
  </si>
  <si>
    <t>08035</t>
  </si>
  <si>
    <t>Janos</t>
  </si>
  <si>
    <t>08036</t>
  </si>
  <si>
    <t>08037</t>
  </si>
  <si>
    <t>08038</t>
  </si>
  <si>
    <t>Julimes</t>
  </si>
  <si>
    <t>08039</t>
  </si>
  <si>
    <t>López</t>
  </si>
  <si>
    <t>08040</t>
  </si>
  <si>
    <t>Madera</t>
  </si>
  <si>
    <t>08041</t>
  </si>
  <si>
    <t>Maguarichi</t>
  </si>
  <si>
    <t>08042</t>
  </si>
  <si>
    <t>Manuel Benavides</t>
  </si>
  <si>
    <t>08043</t>
  </si>
  <si>
    <t>Matachí</t>
  </si>
  <si>
    <t>08044</t>
  </si>
  <si>
    <t>08045</t>
  </si>
  <si>
    <t>Meoqui</t>
  </si>
  <si>
    <t>08046</t>
  </si>
  <si>
    <t>08047</t>
  </si>
  <si>
    <t>Moris</t>
  </si>
  <si>
    <t>08048</t>
  </si>
  <si>
    <t>Namiquipa</t>
  </si>
  <si>
    <t>08049</t>
  </si>
  <si>
    <t>Nonoava</t>
  </si>
  <si>
    <t>08050</t>
  </si>
  <si>
    <t>Nuevo Casas Grandes</t>
  </si>
  <si>
    <t>08051</t>
  </si>
  <si>
    <t>08052</t>
  </si>
  <si>
    <t>Ojinaga</t>
  </si>
  <si>
    <t>08053</t>
  </si>
  <si>
    <t>Praxedis G. Guerrero</t>
  </si>
  <si>
    <t>08054</t>
  </si>
  <si>
    <t>Riva Palacio</t>
  </si>
  <si>
    <t>08055</t>
  </si>
  <si>
    <t>Rosales</t>
  </si>
  <si>
    <t>08056</t>
  </si>
  <si>
    <t>Rosario</t>
  </si>
  <si>
    <t>08057</t>
  </si>
  <si>
    <t>San Francisco de Borja</t>
  </si>
  <si>
    <t>08058</t>
  </si>
  <si>
    <t>San Francisco de Conchos</t>
  </si>
  <si>
    <t>08059</t>
  </si>
  <si>
    <t>San Francisco del Oro</t>
  </si>
  <si>
    <t>08060</t>
  </si>
  <si>
    <t>Santa Bárbara</t>
  </si>
  <si>
    <t>08061</t>
  </si>
  <si>
    <t>Satevó</t>
  </si>
  <si>
    <t>08062</t>
  </si>
  <si>
    <t>Saucillo</t>
  </si>
  <si>
    <t>08063</t>
  </si>
  <si>
    <t>Temósachic</t>
  </si>
  <si>
    <t>08064</t>
  </si>
  <si>
    <t>El Tule</t>
  </si>
  <si>
    <t>08065</t>
  </si>
  <si>
    <t>Urique</t>
  </si>
  <si>
    <t>08066</t>
  </si>
  <si>
    <t>Uruachi</t>
  </si>
  <si>
    <t>08067</t>
  </si>
  <si>
    <t>Valle de Zaragoza</t>
  </si>
  <si>
    <t>09002</t>
  </si>
  <si>
    <t>Azcapotzalco</t>
  </si>
  <si>
    <t>09003</t>
  </si>
  <si>
    <t>Coyoacán</t>
  </si>
  <si>
    <t>09004</t>
  </si>
  <si>
    <t>Cuajimalpa de Morelos</t>
  </si>
  <si>
    <t>09005</t>
  </si>
  <si>
    <t>Gustavo A. Madero</t>
  </si>
  <si>
    <t>09006</t>
  </si>
  <si>
    <t>Iztacalco</t>
  </si>
  <si>
    <t>09007</t>
  </si>
  <si>
    <t>Iztapalapa</t>
  </si>
  <si>
    <t>09008</t>
  </si>
  <si>
    <t>La Magdalena Contreras</t>
  </si>
  <si>
    <t>09009</t>
  </si>
  <si>
    <t>Milpa Alta</t>
  </si>
  <si>
    <t>09010</t>
  </si>
  <si>
    <t>Álvaro Obregón</t>
  </si>
  <si>
    <t>09011</t>
  </si>
  <si>
    <t>Tláhuac</t>
  </si>
  <si>
    <t>09012</t>
  </si>
  <si>
    <t>Tlalpan</t>
  </si>
  <si>
    <t>09013</t>
  </si>
  <si>
    <t>Xochimilco</t>
  </si>
  <si>
    <t>09014</t>
  </si>
  <si>
    <t>Benito Juárez</t>
  </si>
  <si>
    <t>09015</t>
  </si>
  <si>
    <t>09016</t>
  </si>
  <si>
    <t>Miguel Hidalgo</t>
  </si>
  <si>
    <t>09017</t>
  </si>
  <si>
    <t>10001</t>
  </si>
  <si>
    <t>Canatlán</t>
  </si>
  <si>
    <t>10002</t>
  </si>
  <si>
    <t>Canelas</t>
  </si>
  <si>
    <t>10003</t>
  </si>
  <si>
    <t>Coneto de Comonfort</t>
  </si>
  <si>
    <t>10004</t>
  </si>
  <si>
    <t>Cuencamé</t>
  </si>
  <si>
    <t>10005</t>
  </si>
  <si>
    <t>10006</t>
  </si>
  <si>
    <t>General Simón Bolívar</t>
  </si>
  <si>
    <t>10007</t>
  </si>
  <si>
    <t>Gómez Palacio</t>
  </si>
  <si>
    <t>10008</t>
  </si>
  <si>
    <t>Guadalupe Victoria</t>
  </si>
  <si>
    <t>10009</t>
  </si>
  <si>
    <t>Guanaceví</t>
  </si>
  <si>
    <t>10010</t>
  </si>
  <si>
    <t>10011</t>
  </si>
  <si>
    <t>Indé</t>
  </si>
  <si>
    <t>10012</t>
  </si>
  <si>
    <t>Lerdo</t>
  </si>
  <si>
    <t>10013</t>
  </si>
  <si>
    <t>Mapimí</t>
  </si>
  <si>
    <t>10014</t>
  </si>
  <si>
    <t>Mezquital</t>
  </si>
  <si>
    <t>10015</t>
  </si>
  <si>
    <t>Nazas</t>
  </si>
  <si>
    <t>10016</t>
  </si>
  <si>
    <t>Nombre de Dios</t>
  </si>
  <si>
    <t>10017</t>
  </si>
  <si>
    <t>10018</t>
  </si>
  <si>
    <t>El Oro</t>
  </si>
  <si>
    <t>10019</t>
  </si>
  <si>
    <t>Otáez</t>
  </si>
  <si>
    <t>10020</t>
  </si>
  <si>
    <t>Pánuco de Coronado</t>
  </si>
  <si>
    <t>10021</t>
  </si>
  <si>
    <t>Peñón Blanco</t>
  </si>
  <si>
    <t>10022</t>
  </si>
  <si>
    <t>Poanas</t>
  </si>
  <si>
    <t>10023</t>
  </si>
  <si>
    <t>Pueblo Nuevo</t>
  </si>
  <si>
    <t>10024</t>
  </si>
  <si>
    <t>Rodeo</t>
  </si>
  <si>
    <t>10025</t>
  </si>
  <si>
    <t>San Bernardo</t>
  </si>
  <si>
    <t>10026</t>
  </si>
  <si>
    <t>San Dimas</t>
  </si>
  <si>
    <t>10027</t>
  </si>
  <si>
    <t>San Juan de Guadalupe</t>
  </si>
  <si>
    <t>10028</t>
  </si>
  <si>
    <t>San Juan del Río</t>
  </si>
  <si>
    <t>10029</t>
  </si>
  <si>
    <t>San Luis del Cordero</t>
  </si>
  <si>
    <t>10030</t>
  </si>
  <si>
    <t>San Pedro del Gallo</t>
  </si>
  <si>
    <t>10031</t>
  </si>
  <si>
    <t>Santa Clara</t>
  </si>
  <si>
    <t>10032</t>
  </si>
  <si>
    <t>Santiago Papasquiaro</t>
  </si>
  <si>
    <t>10033</t>
  </si>
  <si>
    <t>Súchil</t>
  </si>
  <si>
    <t>10034</t>
  </si>
  <si>
    <t>Tamazula</t>
  </si>
  <si>
    <t>10035</t>
  </si>
  <si>
    <t>Tepehuanes</t>
  </si>
  <si>
    <t>10036</t>
  </si>
  <si>
    <t>Tlahualilo</t>
  </si>
  <si>
    <t>10037</t>
  </si>
  <si>
    <t>Topia</t>
  </si>
  <si>
    <t>10038</t>
  </si>
  <si>
    <t>Vicente Guerrero</t>
  </si>
  <si>
    <t>10039</t>
  </si>
  <si>
    <t>Nuevo Ideal</t>
  </si>
  <si>
    <t>11001</t>
  </si>
  <si>
    <t>11002</t>
  </si>
  <si>
    <t>Acámbaro</t>
  </si>
  <si>
    <t>11003</t>
  </si>
  <si>
    <t>San Miguel de Allende</t>
  </si>
  <si>
    <t>11004</t>
  </si>
  <si>
    <t>Apaseo el Alto</t>
  </si>
  <si>
    <t>11005</t>
  </si>
  <si>
    <t>Apaseo el Grande</t>
  </si>
  <si>
    <t>11006</t>
  </si>
  <si>
    <t>Atarjea</t>
  </si>
  <si>
    <t>11007</t>
  </si>
  <si>
    <t>Celaya</t>
  </si>
  <si>
    <t>11008</t>
  </si>
  <si>
    <t>Manuel Doblado</t>
  </si>
  <si>
    <t>11009</t>
  </si>
  <si>
    <t>Comonfort</t>
  </si>
  <si>
    <t>11010</t>
  </si>
  <si>
    <t>Coroneo</t>
  </si>
  <si>
    <t>11011</t>
  </si>
  <si>
    <t>Cortazar</t>
  </si>
  <si>
    <t>11012</t>
  </si>
  <si>
    <t>Cuerámaro</t>
  </si>
  <si>
    <t>11013</t>
  </si>
  <si>
    <t>Doctor Mora</t>
  </si>
  <si>
    <t>11014</t>
  </si>
  <si>
    <t>Dolores Hidalgo Cuna de la Independencia Nacional</t>
  </si>
  <si>
    <t>11015</t>
  </si>
  <si>
    <t>11016</t>
  </si>
  <si>
    <t>Huanímaro</t>
  </si>
  <si>
    <t>11017</t>
  </si>
  <si>
    <t>Irapuato</t>
  </si>
  <si>
    <t>11018</t>
  </si>
  <si>
    <t>Jaral del Progreso</t>
  </si>
  <si>
    <t>11019</t>
  </si>
  <si>
    <t>Jerécuaro</t>
  </si>
  <si>
    <t>11020</t>
  </si>
  <si>
    <t>León</t>
  </si>
  <si>
    <t>11021</t>
  </si>
  <si>
    <t>Moroleón</t>
  </si>
  <si>
    <t>11022</t>
  </si>
  <si>
    <t>11023</t>
  </si>
  <si>
    <t>Pénjamo</t>
  </si>
  <si>
    <t>11024</t>
  </si>
  <si>
    <t>11025</t>
  </si>
  <si>
    <t>Purísima del Rincón</t>
  </si>
  <si>
    <t>11026</t>
  </si>
  <si>
    <t>Romita</t>
  </si>
  <si>
    <t>11027</t>
  </si>
  <si>
    <t>Salamanca</t>
  </si>
  <si>
    <t>11028</t>
  </si>
  <si>
    <t>Salvatierra</t>
  </si>
  <si>
    <t>11029</t>
  </si>
  <si>
    <t>San Diego de la Unión</t>
  </si>
  <si>
    <t>11030</t>
  </si>
  <si>
    <t>San Felipe</t>
  </si>
  <si>
    <t>11031</t>
  </si>
  <si>
    <t>San Francisco del Rincón</t>
  </si>
  <si>
    <t>11032</t>
  </si>
  <si>
    <t>San José Iturbide</t>
  </si>
  <si>
    <t>11033</t>
  </si>
  <si>
    <t>San Luis de la Paz</t>
  </si>
  <si>
    <t>11034</t>
  </si>
  <si>
    <t>Santa Catarina</t>
  </si>
  <si>
    <t>11035</t>
  </si>
  <si>
    <t>Santa Cruz de Juventino Rosas</t>
  </si>
  <si>
    <t>11036</t>
  </si>
  <si>
    <t>Santiago Maravatío</t>
  </si>
  <si>
    <t>11037</t>
  </si>
  <si>
    <t>Silao de la Victoria</t>
  </si>
  <si>
    <t>11038</t>
  </si>
  <si>
    <t>Tarandacuao</t>
  </si>
  <si>
    <t>11039</t>
  </si>
  <si>
    <t>Tarimoro</t>
  </si>
  <si>
    <t>11040</t>
  </si>
  <si>
    <t>Tierra Blanca</t>
  </si>
  <si>
    <t>11041</t>
  </si>
  <si>
    <t>Uriangato</t>
  </si>
  <si>
    <t>11042</t>
  </si>
  <si>
    <t>Valle de Santiago</t>
  </si>
  <si>
    <t>11043</t>
  </si>
  <si>
    <t>Victoria</t>
  </si>
  <si>
    <t>11044</t>
  </si>
  <si>
    <t>Villagrán</t>
  </si>
  <si>
    <t>11045</t>
  </si>
  <si>
    <t>Xichú</t>
  </si>
  <si>
    <t>11046</t>
  </si>
  <si>
    <t>Yuriria</t>
  </si>
  <si>
    <t>12001</t>
  </si>
  <si>
    <t>Acapulco de Juárez</t>
  </si>
  <si>
    <t>12002</t>
  </si>
  <si>
    <t>Ahuacuotzingo</t>
  </si>
  <si>
    <t>12003</t>
  </si>
  <si>
    <t>Ajuchitlán del Progreso</t>
  </si>
  <si>
    <t>12004</t>
  </si>
  <si>
    <t>Alcozauca de Guerrero</t>
  </si>
  <si>
    <t>12005</t>
  </si>
  <si>
    <t>Alpoyeca</t>
  </si>
  <si>
    <t>12006</t>
  </si>
  <si>
    <t>Apaxtla</t>
  </si>
  <si>
    <t>12007</t>
  </si>
  <si>
    <t>Arcelia</t>
  </si>
  <si>
    <t>12008</t>
  </si>
  <si>
    <t>Atenango del Río</t>
  </si>
  <si>
    <t>12009</t>
  </si>
  <si>
    <t>Atlamajalcingo del Monte</t>
  </si>
  <si>
    <t>12010</t>
  </si>
  <si>
    <t>Atlixtac</t>
  </si>
  <si>
    <t>12011</t>
  </si>
  <si>
    <t>Atoyac de Álvarez</t>
  </si>
  <si>
    <t>12012</t>
  </si>
  <si>
    <t>Ayutla de los Libres</t>
  </si>
  <si>
    <t>12013</t>
  </si>
  <si>
    <t>Azoyú</t>
  </si>
  <si>
    <t>12014</t>
  </si>
  <si>
    <t>12015</t>
  </si>
  <si>
    <t>Buenavista de Cuéllar</t>
  </si>
  <si>
    <t>12016</t>
  </si>
  <si>
    <t>Coahuayutla de José María Izazaga</t>
  </si>
  <si>
    <t>12017</t>
  </si>
  <si>
    <t>Cocula</t>
  </si>
  <si>
    <t>12018</t>
  </si>
  <si>
    <t>Copala</t>
  </si>
  <si>
    <t>12019</t>
  </si>
  <si>
    <t>Copalillo</t>
  </si>
  <si>
    <t>12020</t>
  </si>
  <si>
    <t>Copanatoyac</t>
  </si>
  <si>
    <t>12021</t>
  </si>
  <si>
    <t>Coyuca de Benítez</t>
  </si>
  <si>
    <t>12022</t>
  </si>
  <si>
    <t>Coyuca de Catalán</t>
  </si>
  <si>
    <t>12023</t>
  </si>
  <si>
    <t>Cuajinicuilapa</t>
  </si>
  <si>
    <t>12024</t>
  </si>
  <si>
    <t>Cualác</t>
  </si>
  <si>
    <t>12025</t>
  </si>
  <si>
    <t>Cuautepec</t>
  </si>
  <si>
    <t>12026</t>
  </si>
  <si>
    <t>Cuetzala del Progreso</t>
  </si>
  <si>
    <t>12027</t>
  </si>
  <si>
    <t>Cutzamala de Pinzón</t>
  </si>
  <si>
    <t>12028</t>
  </si>
  <si>
    <t>Chilapa de Álvarez</t>
  </si>
  <si>
    <t>12029</t>
  </si>
  <si>
    <t>Chilpancingo de los Bravo</t>
  </si>
  <si>
    <t>12030</t>
  </si>
  <si>
    <t>Florencio Villarreal</t>
  </si>
  <si>
    <t>12031</t>
  </si>
  <si>
    <t>General Canuto A. Neri</t>
  </si>
  <si>
    <t>12032</t>
  </si>
  <si>
    <t>General Heliodoro Castillo</t>
  </si>
  <si>
    <t>12033</t>
  </si>
  <si>
    <t>Huamuxtitlán</t>
  </si>
  <si>
    <t>12034</t>
  </si>
  <si>
    <t>Huitzuco de los Figueroa</t>
  </si>
  <si>
    <t>12035</t>
  </si>
  <si>
    <t>Iguala de la Independencia</t>
  </si>
  <si>
    <t>12036</t>
  </si>
  <si>
    <t>Igualapa</t>
  </si>
  <si>
    <t>12037</t>
  </si>
  <si>
    <t>Ixcateopan de Cuauhtémoc</t>
  </si>
  <si>
    <t>12038</t>
  </si>
  <si>
    <t>Zihuatanejo de Azueta</t>
  </si>
  <si>
    <t>12039</t>
  </si>
  <si>
    <t>Juan R. Escudero</t>
  </si>
  <si>
    <t>12040</t>
  </si>
  <si>
    <t>Leonardo Bravo</t>
  </si>
  <si>
    <t>12041</t>
  </si>
  <si>
    <t>Malinaltepec</t>
  </si>
  <si>
    <t>12042</t>
  </si>
  <si>
    <t>Mártir de Cuilapan</t>
  </si>
  <si>
    <t>12043</t>
  </si>
  <si>
    <t>Metlatónoc</t>
  </si>
  <si>
    <t>12044</t>
  </si>
  <si>
    <t>Mochitlán</t>
  </si>
  <si>
    <t>12045</t>
  </si>
  <si>
    <t>Olinalá</t>
  </si>
  <si>
    <t>12046</t>
  </si>
  <si>
    <t>Ometepec</t>
  </si>
  <si>
    <t>12047</t>
  </si>
  <si>
    <t>Pedro Ascencio Alquisiras</t>
  </si>
  <si>
    <t>12048</t>
  </si>
  <si>
    <t>Petatlán</t>
  </si>
  <si>
    <t>12049</t>
  </si>
  <si>
    <t>Pilcaya</t>
  </si>
  <si>
    <t>12050</t>
  </si>
  <si>
    <t>Pungarabato</t>
  </si>
  <si>
    <t>12051</t>
  </si>
  <si>
    <t>Quechultenango</t>
  </si>
  <si>
    <t>12052</t>
  </si>
  <si>
    <t>San Luis Acatlán</t>
  </si>
  <si>
    <t>12053</t>
  </si>
  <si>
    <t>San Marcos</t>
  </si>
  <si>
    <t>12054</t>
  </si>
  <si>
    <t>San Miguel Totolapan</t>
  </si>
  <si>
    <t>12055</t>
  </si>
  <si>
    <t>Taxco de Alarcón</t>
  </si>
  <si>
    <t>12056</t>
  </si>
  <si>
    <t>Tecoanapa</t>
  </si>
  <si>
    <t>12057</t>
  </si>
  <si>
    <t>Técpan de Galeana</t>
  </si>
  <si>
    <t>12058</t>
  </si>
  <si>
    <t>Teloloapan</t>
  </si>
  <si>
    <t>12059</t>
  </si>
  <si>
    <t>Tepecoacuilco de Trujano</t>
  </si>
  <si>
    <t>12060</t>
  </si>
  <si>
    <t>Tetipac</t>
  </si>
  <si>
    <t>12061</t>
  </si>
  <si>
    <t>Tixtla de Guerrero</t>
  </si>
  <si>
    <t>12062</t>
  </si>
  <si>
    <t>Tlacoachistlahuaca</t>
  </si>
  <si>
    <t>12063</t>
  </si>
  <si>
    <t>Tlacoapa</t>
  </si>
  <si>
    <t>12064</t>
  </si>
  <si>
    <t>Tlalchapa</t>
  </si>
  <si>
    <t>12065</t>
  </si>
  <si>
    <t>Tlalixtaquilla de Maldonado</t>
  </si>
  <si>
    <t>12066</t>
  </si>
  <si>
    <t>Tlapa de Comonfort</t>
  </si>
  <si>
    <t>12067</t>
  </si>
  <si>
    <t>Tlapehuala</t>
  </si>
  <si>
    <t>12068</t>
  </si>
  <si>
    <t>La Unión de Isidoro Montes de Oca</t>
  </si>
  <si>
    <t>12069</t>
  </si>
  <si>
    <t>Xalpatláhuac</t>
  </si>
  <si>
    <t>12070</t>
  </si>
  <si>
    <t>Xochihuehuetlán</t>
  </si>
  <si>
    <t>12071</t>
  </si>
  <si>
    <t>Xochistlahuaca</t>
  </si>
  <si>
    <t>12072</t>
  </si>
  <si>
    <t>Zapotitlán Tablas</t>
  </si>
  <si>
    <t>12073</t>
  </si>
  <si>
    <t>Zirándaro</t>
  </si>
  <si>
    <t>12074</t>
  </si>
  <si>
    <t>Zitlala</t>
  </si>
  <si>
    <t>12075</t>
  </si>
  <si>
    <t>Eduardo Neri</t>
  </si>
  <si>
    <t>12076</t>
  </si>
  <si>
    <t>Acatepec</t>
  </si>
  <si>
    <t>12077</t>
  </si>
  <si>
    <t>Marquelia</t>
  </si>
  <si>
    <t>12078</t>
  </si>
  <si>
    <t>Cochoapa el Grande</t>
  </si>
  <si>
    <t>12079</t>
  </si>
  <si>
    <t>José Joaquín de Herrera</t>
  </si>
  <si>
    <t>12080</t>
  </si>
  <si>
    <t>Juchitán</t>
  </si>
  <si>
    <t>12081</t>
  </si>
  <si>
    <t>Iliatenco</t>
  </si>
  <si>
    <t>13001</t>
  </si>
  <si>
    <t>Acatlán</t>
  </si>
  <si>
    <t>13002</t>
  </si>
  <si>
    <t>Acaxochitlán</t>
  </si>
  <si>
    <t>13003</t>
  </si>
  <si>
    <t>Actopan</t>
  </si>
  <si>
    <t>13004</t>
  </si>
  <si>
    <t>Agua Blanca de Iturbide</t>
  </si>
  <si>
    <t>13005</t>
  </si>
  <si>
    <t>Ajacuba</t>
  </si>
  <si>
    <t>13006</t>
  </si>
  <si>
    <t>Alfajayucan</t>
  </si>
  <si>
    <t>13007</t>
  </si>
  <si>
    <t>Almoloya</t>
  </si>
  <si>
    <t>13008</t>
  </si>
  <si>
    <t>Apan</t>
  </si>
  <si>
    <t>13009</t>
  </si>
  <si>
    <t>El Arenal</t>
  </si>
  <si>
    <t>13010</t>
  </si>
  <si>
    <t>Atitalaquia</t>
  </si>
  <si>
    <t>13011</t>
  </si>
  <si>
    <t>Atlapexco</t>
  </si>
  <si>
    <t>13012</t>
  </si>
  <si>
    <t>Atotonilco el Grande</t>
  </si>
  <si>
    <t>13013</t>
  </si>
  <si>
    <t>Atotonilco de Tula</t>
  </si>
  <si>
    <t>13014</t>
  </si>
  <si>
    <t>Calnali</t>
  </si>
  <si>
    <t>13015</t>
  </si>
  <si>
    <t>Cardonal</t>
  </si>
  <si>
    <t>13016</t>
  </si>
  <si>
    <t>Cuautepec de Hinojosa</t>
  </si>
  <si>
    <t>13017</t>
  </si>
  <si>
    <t>Chapantongo</t>
  </si>
  <si>
    <t>13018</t>
  </si>
  <si>
    <t>Chapulhuacán</t>
  </si>
  <si>
    <t>13019</t>
  </si>
  <si>
    <t>Chilcuautla</t>
  </si>
  <si>
    <t>13020</t>
  </si>
  <si>
    <t>Eloxochitlán</t>
  </si>
  <si>
    <t>13021</t>
  </si>
  <si>
    <t>Emiliano Zapata</t>
  </si>
  <si>
    <t>13022</t>
  </si>
  <si>
    <t>Epazoyucan</t>
  </si>
  <si>
    <t>13023</t>
  </si>
  <si>
    <t>13024</t>
  </si>
  <si>
    <t>Huasca de Ocampo</t>
  </si>
  <si>
    <t>13025</t>
  </si>
  <si>
    <t>Huautla</t>
  </si>
  <si>
    <t>13026</t>
  </si>
  <si>
    <t>Huazalingo</t>
  </si>
  <si>
    <t>13027</t>
  </si>
  <si>
    <t>Huehuetla</t>
  </si>
  <si>
    <t>13028</t>
  </si>
  <si>
    <t>Huejutla de Reyes</t>
  </si>
  <si>
    <t>13029</t>
  </si>
  <si>
    <t>Huichapan</t>
  </si>
  <si>
    <t>13030</t>
  </si>
  <si>
    <t>Ixmiquilpan</t>
  </si>
  <si>
    <t>13031</t>
  </si>
  <si>
    <t>Jacala de Ledezma</t>
  </si>
  <si>
    <t>13032</t>
  </si>
  <si>
    <t>Jaltocán</t>
  </si>
  <si>
    <t>13033</t>
  </si>
  <si>
    <t>Juárez Hidalgo</t>
  </si>
  <si>
    <t>13034</t>
  </si>
  <si>
    <t>Lolotla</t>
  </si>
  <si>
    <t>13035</t>
  </si>
  <si>
    <t>Metepec</t>
  </si>
  <si>
    <t>13036</t>
  </si>
  <si>
    <t>San Agustín Metzquititlán</t>
  </si>
  <si>
    <t>13037</t>
  </si>
  <si>
    <t>Metztitlán</t>
  </si>
  <si>
    <t>13038</t>
  </si>
  <si>
    <t>Mineral del Chico</t>
  </si>
  <si>
    <t>13039</t>
  </si>
  <si>
    <t>Mineral del Monte</t>
  </si>
  <si>
    <t>13040</t>
  </si>
  <si>
    <t>La Misión</t>
  </si>
  <si>
    <t>13041</t>
  </si>
  <si>
    <t>Mixquiahuala de Juárez</t>
  </si>
  <si>
    <t>13042</t>
  </si>
  <si>
    <t>Molango de Escamilla</t>
  </si>
  <si>
    <t>13043</t>
  </si>
  <si>
    <t>Nicolás Flores</t>
  </si>
  <si>
    <t>13044</t>
  </si>
  <si>
    <t>Nopala de Villagrán</t>
  </si>
  <si>
    <t>13045</t>
  </si>
  <si>
    <t>Omitlán de Juárez</t>
  </si>
  <si>
    <t>13046</t>
  </si>
  <si>
    <t>San Felipe Orizatlán</t>
  </si>
  <si>
    <t>13047</t>
  </si>
  <si>
    <t>Pacula</t>
  </si>
  <si>
    <t>13048</t>
  </si>
  <si>
    <t>Pachuca de Soto</t>
  </si>
  <si>
    <t>13049</t>
  </si>
  <si>
    <t>Pisaflores</t>
  </si>
  <si>
    <t>13050</t>
  </si>
  <si>
    <t>Progreso de Obregón</t>
  </si>
  <si>
    <t>13051</t>
  </si>
  <si>
    <t>Mineral de la Reforma</t>
  </si>
  <si>
    <t>13052</t>
  </si>
  <si>
    <t>San Agustín Tlaxiaca</t>
  </si>
  <si>
    <t>13053</t>
  </si>
  <si>
    <t>San Bartolo Tutotepec</t>
  </si>
  <si>
    <t>13054</t>
  </si>
  <si>
    <t>San Salvador</t>
  </si>
  <si>
    <t>13055</t>
  </si>
  <si>
    <t>Santiago de Anaya</t>
  </si>
  <si>
    <t>13056</t>
  </si>
  <si>
    <t>Santiago Tulantepec de Lugo Guerrero</t>
  </si>
  <si>
    <t>13057</t>
  </si>
  <si>
    <t>Singuilucan</t>
  </si>
  <si>
    <t>13058</t>
  </si>
  <si>
    <t>Tasquillo</t>
  </si>
  <si>
    <t>13059</t>
  </si>
  <si>
    <t>Tecozautla</t>
  </si>
  <si>
    <t>13060</t>
  </si>
  <si>
    <t>Tenango de Doria</t>
  </si>
  <si>
    <t>13061</t>
  </si>
  <si>
    <t>Tepeapulco</t>
  </si>
  <si>
    <t>13062</t>
  </si>
  <si>
    <t>Tepehuacán de Guerrero</t>
  </si>
  <si>
    <t>13063</t>
  </si>
  <si>
    <t>Tepeji del Río de Ocampo</t>
  </si>
  <si>
    <t>13064</t>
  </si>
  <si>
    <t>Tepetitlán</t>
  </si>
  <si>
    <t>13065</t>
  </si>
  <si>
    <t>Tetepango</t>
  </si>
  <si>
    <t>13066</t>
  </si>
  <si>
    <t>Villa de Tezontepec</t>
  </si>
  <si>
    <t>13067</t>
  </si>
  <si>
    <t>Tezontepec de Aldama</t>
  </si>
  <si>
    <t>13068</t>
  </si>
  <si>
    <t>Tianguistengo</t>
  </si>
  <si>
    <t>13069</t>
  </si>
  <si>
    <t>Tizayuca</t>
  </si>
  <si>
    <t>13070</t>
  </si>
  <si>
    <t>Tlahuelilpan</t>
  </si>
  <si>
    <t>13071</t>
  </si>
  <si>
    <t>Tlahuiltepa</t>
  </si>
  <si>
    <t>13072</t>
  </si>
  <si>
    <t>Tlanalapa</t>
  </si>
  <si>
    <t>13073</t>
  </si>
  <si>
    <t>Tlanchinol</t>
  </si>
  <si>
    <t>13074</t>
  </si>
  <si>
    <t>Tlaxcoapan</t>
  </si>
  <si>
    <t>13075</t>
  </si>
  <si>
    <t>Tolcayuca</t>
  </si>
  <si>
    <t>13076</t>
  </si>
  <si>
    <t>Tula de Allende</t>
  </si>
  <si>
    <t>13077</t>
  </si>
  <si>
    <t>Tulancingo de Bravo</t>
  </si>
  <si>
    <t>13078</t>
  </si>
  <si>
    <t>Xochiatipan</t>
  </si>
  <si>
    <t>13079</t>
  </si>
  <si>
    <t>Xochicoatlán</t>
  </si>
  <si>
    <t>13080</t>
  </si>
  <si>
    <t>Yahualica</t>
  </si>
  <si>
    <t>13081</t>
  </si>
  <si>
    <t>Zacualtipán de Ángeles</t>
  </si>
  <si>
    <t>13082</t>
  </si>
  <si>
    <t>Zapotlán de Juárez</t>
  </si>
  <si>
    <t>13083</t>
  </si>
  <si>
    <t>Zempoala</t>
  </si>
  <si>
    <t>13084</t>
  </si>
  <si>
    <t>Zimapán</t>
  </si>
  <si>
    <t>14001</t>
  </si>
  <si>
    <t>Acatic</t>
  </si>
  <si>
    <t>14002</t>
  </si>
  <si>
    <t>Acatlán de Juárez</t>
  </si>
  <si>
    <t>14003</t>
  </si>
  <si>
    <t>Ahualulco de Mercado</t>
  </si>
  <si>
    <t>14004</t>
  </si>
  <si>
    <t>Amacueca</t>
  </si>
  <si>
    <t>14005</t>
  </si>
  <si>
    <t>Amatitán</t>
  </si>
  <si>
    <t>14006</t>
  </si>
  <si>
    <t>Ameca</t>
  </si>
  <si>
    <t>14007</t>
  </si>
  <si>
    <t>San Juanito de Escobedo</t>
  </si>
  <si>
    <t>14008</t>
  </si>
  <si>
    <t>Arandas</t>
  </si>
  <si>
    <t>14009</t>
  </si>
  <si>
    <t>14010</t>
  </si>
  <si>
    <t>Atemajac de Brizuela</t>
  </si>
  <si>
    <t>14011</t>
  </si>
  <si>
    <t>Atengo</t>
  </si>
  <si>
    <t>14012</t>
  </si>
  <si>
    <t>Atenguillo</t>
  </si>
  <si>
    <t>14013</t>
  </si>
  <si>
    <t>Atotonilco el Alto</t>
  </si>
  <si>
    <t>14014</t>
  </si>
  <si>
    <t>Atoyac</t>
  </si>
  <si>
    <t>14015</t>
  </si>
  <si>
    <t>Autlán de Navarro</t>
  </si>
  <si>
    <t>14016</t>
  </si>
  <si>
    <t>Ayotlán</t>
  </si>
  <si>
    <t>14017</t>
  </si>
  <si>
    <t>Ayutla</t>
  </si>
  <si>
    <t>14018</t>
  </si>
  <si>
    <t>La Barca</t>
  </si>
  <si>
    <t>14019</t>
  </si>
  <si>
    <t>Bolaños</t>
  </si>
  <si>
    <t>14020</t>
  </si>
  <si>
    <t>Cabo Corrientes</t>
  </si>
  <si>
    <t>14021</t>
  </si>
  <si>
    <t>Casimiro Castillo</t>
  </si>
  <si>
    <t>14022</t>
  </si>
  <si>
    <t>Cihuatlán</t>
  </si>
  <si>
    <t>14023</t>
  </si>
  <si>
    <t>Zapotlán el Grande</t>
  </si>
  <si>
    <t>14024</t>
  </si>
  <si>
    <t>14025</t>
  </si>
  <si>
    <t>Colotlán</t>
  </si>
  <si>
    <t>14026</t>
  </si>
  <si>
    <t>Concepción de Buenos Aires</t>
  </si>
  <si>
    <t>14027</t>
  </si>
  <si>
    <t>Cuautitlán de García Barragán</t>
  </si>
  <si>
    <t>14028</t>
  </si>
  <si>
    <t>Cuautla</t>
  </si>
  <si>
    <t>14029</t>
  </si>
  <si>
    <t>Cuquío</t>
  </si>
  <si>
    <t>14030</t>
  </si>
  <si>
    <t>Chapala</t>
  </si>
  <si>
    <t>14031</t>
  </si>
  <si>
    <t>Chimaltitán</t>
  </si>
  <si>
    <t>14032</t>
  </si>
  <si>
    <t>Chiquilistlán</t>
  </si>
  <si>
    <t>14033</t>
  </si>
  <si>
    <t>Degollado</t>
  </si>
  <si>
    <t>14034</t>
  </si>
  <si>
    <t>Ejutla</t>
  </si>
  <si>
    <t>14035</t>
  </si>
  <si>
    <t>Encarnación de Díaz</t>
  </si>
  <si>
    <t>14036</t>
  </si>
  <si>
    <t>Etzatlán</t>
  </si>
  <si>
    <t>14037</t>
  </si>
  <si>
    <t>El Grullo</t>
  </si>
  <si>
    <t>14038</t>
  </si>
  <si>
    <t>Guachinango</t>
  </si>
  <si>
    <t>14039</t>
  </si>
  <si>
    <t>Guadalajara</t>
  </si>
  <si>
    <t>14040</t>
  </si>
  <si>
    <t>Hostotipaquillo</t>
  </si>
  <si>
    <t>14041</t>
  </si>
  <si>
    <t>Huejúcar</t>
  </si>
  <si>
    <t>14042</t>
  </si>
  <si>
    <t>Huejuquilla el Alto</t>
  </si>
  <si>
    <t>14043</t>
  </si>
  <si>
    <t>La Huerta</t>
  </si>
  <si>
    <t>14044</t>
  </si>
  <si>
    <t>Ixtlahuacán de los Membrillos</t>
  </si>
  <si>
    <t>14045</t>
  </si>
  <si>
    <t>Ixtlahuacán del Río</t>
  </si>
  <si>
    <t>14046</t>
  </si>
  <si>
    <t>Jalostotitlán</t>
  </si>
  <si>
    <t>14047</t>
  </si>
  <si>
    <t>Jamay</t>
  </si>
  <si>
    <t>14048</t>
  </si>
  <si>
    <t>14049</t>
  </si>
  <si>
    <t>Jilotlán de los Dolores</t>
  </si>
  <si>
    <t>14050</t>
  </si>
  <si>
    <t>Jocotepec</t>
  </si>
  <si>
    <t>14051</t>
  </si>
  <si>
    <t>Juanacatlán</t>
  </si>
  <si>
    <t>14052</t>
  </si>
  <si>
    <t>Juchitlán</t>
  </si>
  <si>
    <t>14053</t>
  </si>
  <si>
    <t>Lagos de Moreno</t>
  </si>
  <si>
    <t>14054</t>
  </si>
  <si>
    <t>El Limón</t>
  </si>
  <si>
    <t>14055</t>
  </si>
  <si>
    <t>Magdalena</t>
  </si>
  <si>
    <t>14056</t>
  </si>
  <si>
    <t>Santa María del Oro</t>
  </si>
  <si>
    <t>14057</t>
  </si>
  <si>
    <t>La Manzanilla de la Paz</t>
  </si>
  <si>
    <t>14058</t>
  </si>
  <si>
    <t>Mascota</t>
  </si>
  <si>
    <t>14059</t>
  </si>
  <si>
    <t>Mazamitla</t>
  </si>
  <si>
    <t>14060</t>
  </si>
  <si>
    <t>Mexticacán</t>
  </si>
  <si>
    <t>14061</t>
  </si>
  <si>
    <t>Mezquitic</t>
  </si>
  <si>
    <t>14062</t>
  </si>
  <si>
    <t>Mixtlán</t>
  </si>
  <si>
    <t>14063</t>
  </si>
  <si>
    <t>Ocotlán</t>
  </si>
  <si>
    <t>14064</t>
  </si>
  <si>
    <t>Ojuelos de Jalisco</t>
  </si>
  <si>
    <t>14065</t>
  </si>
  <si>
    <t>Pihuamo</t>
  </si>
  <si>
    <t>14066</t>
  </si>
  <si>
    <t>Poncitlán</t>
  </si>
  <si>
    <t>14067</t>
  </si>
  <si>
    <t>Puerto Vallarta</t>
  </si>
  <si>
    <t>14068</t>
  </si>
  <si>
    <t>Villa Purificación</t>
  </si>
  <si>
    <t>14069</t>
  </si>
  <si>
    <t>Quitupan</t>
  </si>
  <si>
    <t>14070</t>
  </si>
  <si>
    <t>El Salto</t>
  </si>
  <si>
    <t>14071</t>
  </si>
  <si>
    <t>San Cristóbal de la Barranca</t>
  </si>
  <si>
    <t>14072</t>
  </si>
  <si>
    <t>San Diego de Alejandría</t>
  </si>
  <si>
    <t>14073</t>
  </si>
  <si>
    <t>San Juan de los Lagos</t>
  </si>
  <si>
    <t>14074</t>
  </si>
  <si>
    <t>San Julián</t>
  </si>
  <si>
    <t>14075</t>
  </si>
  <si>
    <t>14076</t>
  </si>
  <si>
    <t>San Martín de Bolaños</t>
  </si>
  <si>
    <t>14077</t>
  </si>
  <si>
    <t>San Martín Hidalgo</t>
  </si>
  <si>
    <t>14078</t>
  </si>
  <si>
    <t>San Miguel el Alto</t>
  </si>
  <si>
    <t>14079</t>
  </si>
  <si>
    <t>14080</t>
  </si>
  <si>
    <t>San Sebastián del Oeste</t>
  </si>
  <si>
    <t>14081</t>
  </si>
  <si>
    <t>Santa María de los Ángeles</t>
  </si>
  <si>
    <t>14082</t>
  </si>
  <si>
    <t>Sayula</t>
  </si>
  <si>
    <t>14083</t>
  </si>
  <si>
    <t>Tala</t>
  </si>
  <si>
    <t>14084</t>
  </si>
  <si>
    <t>Talpa de Allende</t>
  </si>
  <si>
    <t>14085</t>
  </si>
  <si>
    <t>Tamazula de Gordiano</t>
  </si>
  <si>
    <t>14086</t>
  </si>
  <si>
    <t>Tapalpa</t>
  </si>
  <si>
    <t>14087</t>
  </si>
  <si>
    <t>Tecalitlán</t>
  </si>
  <si>
    <t>14088</t>
  </si>
  <si>
    <t>Tecolotlán</t>
  </si>
  <si>
    <t>14089</t>
  </si>
  <si>
    <t>Techaluta de Montenegro</t>
  </si>
  <si>
    <t>14090</t>
  </si>
  <si>
    <t>Tenamaxtlán</t>
  </si>
  <si>
    <t>14091</t>
  </si>
  <si>
    <t>Teocaltiche</t>
  </si>
  <si>
    <t>14092</t>
  </si>
  <si>
    <t>Teocuitatlán de Corona</t>
  </si>
  <si>
    <t>14093</t>
  </si>
  <si>
    <t>Tepatitlán de Morelos</t>
  </si>
  <si>
    <t>14094</t>
  </si>
  <si>
    <t>Tequila</t>
  </si>
  <si>
    <t>14095</t>
  </si>
  <si>
    <t>095</t>
  </si>
  <si>
    <t>Teuchitlán</t>
  </si>
  <si>
    <t>14096</t>
  </si>
  <si>
    <t>Tizapán el Alto</t>
  </si>
  <si>
    <t>14097</t>
  </si>
  <si>
    <t>Tlajomulco de Zúñiga</t>
  </si>
  <si>
    <t>14098</t>
  </si>
  <si>
    <t>San Pedro Tlaquepaque</t>
  </si>
  <si>
    <t>14099</t>
  </si>
  <si>
    <t>Tolimán</t>
  </si>
  <si>
    <t>14100</t>
  </si>
  <si>
    <t>Tomatlán</t>
  </si>
  <si>
    <t>14101</t>
  </si>
  <si>
    <t>14102</t>
  </si>
  <si>
    <t>Tonaya</t>
  </si>
  <si>
    <t>14103</t>
  </si>
  <si>
    <t>Tonila</t>
  </si>
  <si>
    <t>14104</t>
  </si>
  <si>
    <t>Totatiche</t>
  </si>
  <si>
    <t>14105</t>
  </si>
  <si>
    <t>Tototlán</t>
  </si>
  <si>
    <t>14106</t>
  </si>
  <si>
    <t>Tuxcacuesco</t>
  </si>
  <si>
    <t>14107</t>
  </si>
  <si>
    <t>Tuxcueca</t>
  </si>
  <si>
    <t>14108</t>
  </si>
  <si>
    <t>Tuxpan</t>
  </si>
  <si>
    <t>14109</t>
  </si>
  <si>
    <t>Unión de San Antonio</t>
  </si>
  <si>
    <t>14110</t>
  </si>
  <si>
    <t>Unión de Tula</t>
  </si>
  <si>
    <t>14111</t>
  </si>
  <si>
    <t>Valle de Guadalupe</t>
  </si>
  <si>
    <t>14112</t>
  </si>
  <si>
    <t>Valle de Juárez</t>
  </si>
  <si>
    <t>14113</t>
  </si>
  <si>
    <t>San Gabriel</t>
  </si>
  <si>
    <t>14114</t>
  </si>
  <si>
    <t>Villa Corona</t>
  </si>
  <si>
    <t>14115</t>
  </si>
  <si>
    <t>Villa Guerrero</t>
  </si>
  <si>
    <t>14116</t>
  </si>
  <si>
    <t>Villa Hidalgo</t>
  </si>
  <si>
    <t>14117</t>
  </si>
  <si>
    <t>Cañadas de Obregón</t>
  </si>
  <si>
    <t>14118</t>
  </si>
  <si>
    <t>Yahualica de González Gallo</t>
  </si>
  <si>
    <t>14119</t>
  </si>
  <si>
    <t>Zacoalco de Torres</t>
  </si>
  <si>
    <t>14120</t>
  </si>
  <si>
    <t>120</t>
  </si>
  <si>
    <t>Zapopan</t>
  </si>
  <si>
    <t>14121</t>
  </si>
  <si>
    <t>121</t>
  </si>
  <si>
    <t>Zapotiltic</t>
  </si>
  <si>
    <t>14122</t>
  </si>
  <si>
    <t>122</t>
  </si>
  <si>
    <t>Zapotitlán de Vadillo</t>
  </si>
  <si>
    <t>14123</t>
  </si>
  <si>
    <t>123</t>
  </si>
  <si>
    <t>Zapotlán del Rey</t>
  </si>
  <si>
    <t>14124</t>
  </si>
  <si>
    <t>124</t>
  </si>
  <si>
    <t>Zapotlanejo</t>
  </si>
  <si>
    <t>14125</t>
  </si>
  <si>
    <t>125</t>
  </si>
  <si>
    <t>San Ignacio Cerro Gordo</t>
  </si>
  <si>
    <t>15001</t>
  </si>
  <si>
    <t>Acambay de Ruíz Castañeda</t>
  </si>
  <si>
    <t>15002</t>
  </si>
  <si>
    <t>Acolman</t>
  </si>
  <si>
    <t>15003</t>
  </si>
  <si>
    <t>Aculco</t>
  </si>
  <si>
    <t>15004</t>
  </si>
  <si>
    <t>Almoloya de Alquisiras</t>
  </si>
  <si>
    <t>15005</t>
  </si>
  <si>
    <t>Almoloya de Juárez</t>
  </si>
  <si>
    <t>15006</t>
  </si>
  <si>
    <t>Almoloya del Río</t>
  </si>
  <si>
    <t>15007</t>
  </si>
  <si>
    <t>Amanalco</t>
  </si>
  <si>
    <t>15008</t>
  </si>
  <si>
    <t>Amatepec</t>
  </si>
  <si>
    <t>15009</t>
  </si>
  <si>
    <t>Amecameca</t>
  </si>
  <si>
    <t>15010</t>
  </si>
  <si>
    <t>Apaxco</t>
  </si>
  <si>
    <t>15011</t>
  </si>
  <si>
    <t>Atenco</t>
  </si>
  <si>
    <t>15012</t>
  </si>
  <si>
    <t>Atizapán</t>
  </si>
  <si>
    <t>15013</t>
  </si>
  <si>
    <t>Atizapán de Zaragoza</t>
  </si>
  <si>
    <t>15014</t>
  </si>
  <si>
    <t>Atlacomulco</t>
  </si>
  <si>
    <t>15015</t>
  </si>
  <si>
    <t>Atlautla</t>
  </si>
  <si>
    <t>15016</t>
  </si>
  <si>
    <t>Axapusco</t>
  </si>
  <si>
    <t>15017</t>
  </si>
  <si>
    <t>Ayapango</t>
  </si>
  <si>
    <t>15018</t>
  </si>
  <si>
    <t>Calimaya</t>
  </si>
  <si>
    <t>15019</t>
  </si>
  <si>
    <t>Capulhuac</t>
  </si>
  <si>
    <t>15020</t>
  </si>
  <si>
    <t>Coacalco de Berriozábal</t>
  </si>
  <si>
    <t>15021</t>
  </si>
  <si>
    <t>Coatepec Harinas</t>
  </si>
  <si>
    <t>15022</t>
  </si>
  <si>
    <t>Cocotitlán</t>
  </si>
  <si>
    <t>15023</t>
  </si>
  <si>
    <t>Coyotepec</t>
  </si>
  <si>
    <t>15024</t>
  </si>
  <si>
    <t>Cuautitlán</t>
  </si>
  <si>
    <t>15025</t>
  </si>
  <si>
    <t>Chalco</t>
  </si>
  <si>
    <t>15026</t>
  </si>
  <si>
    <t>Chapa de Mota</t>
  </si>
  <si>
    <t>15027</t>
  </si>
  <si>
    <t>Chapultepec</t>
  </si>
  <si>
    <t>15028</t>
  </si>
  <si>
    <t>Chiautla</t>
  </si>
  <si>
    <t>15029</t>
  </si>
  <si>
    <t>Chicoloapan</t>
  </si>
  <si>
    <t>15030</t>
  </si>
  <si>
    <t>Chiconcuac</t>
  </si>
  <si>
    <t>15031</t>
  </si>
  <si>
    <t>Chimalhuacán</t>
  </si>
  <si>
    <t>15032</t>
  </si>
  <si>
    <t>Donato Guerra</t>
  </si>
  <si>
    <t>15033</t>
  </si>
  <si>
    <t>Ecatepec de Morelos</t>
  </si>
  <si>
    <t>15034</t>
  </si>
  <si>
    <t>Ecatzingo</t>
  </si>
  <si>
    <t>15035</t>
  </si>
  <si>
    <t>Huehuetoca</t>
  </si>
  <si>
    <t>15036</t>
  </si>
  <si>
    <t>Hueypoxtla</t>
  </si>
  <si>
    <t>15037</t>
  </si>
  <si>
    <t>Huixquilucan</t>
  </si>
  <si>
    <t>15038</t>
  </si>
  <si>
    <t>Isidro Fabela</t>
  </si>
  <si>
    <t>15039</t>
  </si>
  <si>
    <t>Ixtapaluca</t>
  </si>
  <si>
    <t>15040</t>
  </si>
  <si>
    <t>Ixtapan de la Sal</t>
  </si>
  <si>
    <t>15041</t>
  </si>
  <si>
    <t>Ixtapan del Oro</t>
  </si>
  <si>
    <t>15042</t>
  </si>
  <si>
    <t>Ixtlahuaca</t>
  </si>
  <si>
    <t>15043</t>
  </si>
  <si>
    <t>Xalatlaco</t>
  </si>
  <si>
    <t>15044</t>
  </si>
  <si>
    <t>Jaltenco</t>
  </si>
  <si>
    <t>15045</t>
  </si>
  <si>
    <t>Jilotepec</t>
  </si>
  <si>
    <t>15046</t>
  </si>
  <si>
    <t>Jilotzingo</t>
  </si>
  <si>
    <t>15047</t>
  </si>
  <si>
    <t>Jiquipilco</t>
  </si>
  <si>
    <t>15048</t>
  </si>
  <si>
    <t>Jocotitlán</t>
  </si>
  <si>
    <t>15049</t>
  </si>
  <si>
    <t>Joquicingo</t>
  </si>
  <si>
    <t>15050</t>
  </si>
  <si>
    <t>Juchitepec</t>
  </si>
  <si>
    <t>15051</t>
  </si>
  <si>
    <t>Lerma</t>
  </si>
  <si>
    <t>15052</t>
  </si>
  <si>
    <t>Malinalco</t>
  </si>
  <si>
    <t>15053</t>
  </si>
  <si>
    <t>Melchor Ocampo</t>
  </si>
  <si>
    <t>15054</t>
  </si>
  <si>
    <t>15055</t>
  </si>
  <si>
    <t>Mexicaltzingo</t>
  </si>
  <si>
    <t>15056</t>
  </si>
  <si>
    <t>15057</t>
  </si>
  <si>
    <t>Naucalpan de Juárez</t>
  </si>
  <si>
    <t>15058</t>
  </si>
  <si>
    <t>Nezahualcóyotl</t>
  </si>
  <si>
    <t>15059</t>
  </si>
  <si>
    <t>Nextlalpan</t>
  </si>
  <si>
    <t>15060</t>
  </si>
  <si>
    <t>Nicolás Romero</t>
  </si>
  <si>
    <t>15061</t>
  </si>
  <si>
    <t>Nopaltepec</t>
  </si>
  <si>
    <t>15062</t>
  </si>
  <si>
    <t>Ocoyoacac</t>
  </si>
  <si>
    <t>15063</t>
  </si>
  <si>
    <t>Ocuilan</t>
  </si>
  <si>
    <t>15064</t>
  </si>
  <si>
    <t>15065</t>
  </si>
  <si>
    <t>Otumba</t>
  </si>
  <si>
    <t>15066</t>
  </si>
  <si>
    <t>Otzoloapan</t>
  </si>
  <si>
    <t>15067</t>
  </si>
  <si>
    <t>Otzolotepec</t>
  </si>
  <si>
    <t>15068</t>
  </si>
  <si>
    <t>Ozumba</t>
  </si>
  <si>
    <t>15069</t>
  </si>
  <si>
    <t>Papalotla</t>
  </si>
  <si>
    <t>15070</t>
  </si>
  <si>
    <t>15071</t>
  </si>
  <si>
    <t>Polotitlán</t>
  </si>
  <si>
    <t>15072</t>
  </si>
  <si>
    <t>15073</t>
  </si>
  <si>
    <t>San Antonio la Isla</t>
  </si>
  <si>
    <t>15074</t>
  </si>
  <si>
    <t>San Felipe del Progreso</t>
  </si>
  <si>
    <t>15075</t>
  </si>
  <si>
    <t>San Martín de las Pirámides</t>
  </si>
  <si>
    <t>15076</t>
  </si>
  <si>
    <t>San Mateo Atenco</t>
  </si>
  <si>
    <t>15077</t>
  </si>
  <si>
    <t>San Simón de Guerrero</t>
  </si>
  <si>
    <t>15078</t>
  </si>
  <si>
    <t>Santo Tomás</t>
  </si>
  <si>
    <t>15079</t>
  </si>
  <si>
    <t>Soyaniquilpan de Juárez</t>
  </si>
  <si>
    <t>15080</t>
  </si>
  <si>
    <t>Sultepec</t>
  </si>
  <si>
    <t>15081</t>
  </si>
  <si>
    <t>Tecámac</t>
  </si>
  <si>
    <t>15082</t>
  </si>
  <si>
    <t>Tejupilco</t>
  </si>
  <si>
    <t>15083</t>
  </si>
  <si>
    <t>Temamatla</t>
  </si>
  <si>
    <t>15084</t>
  </si>
  <si>
    <t>Temascalapa</t>
  </si>
  <si>
    <t>15085</t>
  </si>
  <si>
    <t>Temascalcingo</t>
  </si>
  <si>
    <t>15086</t>
  </si>
  <si>
    <t>Temascaltepec</t>
  </si>
  <si>
    <t>15087</t>
  </si>
  <si>
    <t>Temoaya</t>
  </si>
  <si>
    <t>15088</t>
  </si>
  <si>
    <t>Tenancingo</t>
  </si>
  <si>
    <t>15089</t>
  </si>
  <si>
    <t>Tenango del Aire</t>
  </si>
  <si>
    <t>15090</t>
  </si>
  <si>
    <t>Tenango del Valle</t>
  </si>
  <si>
    <t>15091</t>
  </si>
  <si>
    <t>Teoloyucan</t>
  </si>
  <si>
    <t>15092</t>
  </si>
  <si>
    <t>Teotihuacán</t>
  </si>
  <si>
    <t>15093</t>
  </si>
  <si>
    <t>Tepetlaoxtoc</t>
  </si>
  <si>
    <t>15094</t>
  </si>
  <si>
    <t>Tepetlixpa</t>
  </si>
  <si>
    <t>15095</t>
  </si>
  <si>
    <t>Tepotzotlán</t>
  </si>
  <si>
    <t>15096</t>
  </si>
  <si>
    <t>Tequixquiac</t>
  </si>
  <si>
    <t>15097</t>
  </si>
  <si>
    <t>Texcaltitlán</t>
  </si>
  <si>
    <t>15098</t>
  </si>
  <si>
    <t>Texcalyacac</t>
  </si>
  <si>
    <t>15099</t>
  </si>
  <si>
    <t>Texcoco</t>
  </si>
  <si>
    <t>15100</t>
  </si>
  <si>
    <t>Tezoyuca</t>
  </si>
  <si>
    <t>15101</t>
  </si>
  <si>
    <t>Tianguistenco</t>
  </si>
  <si>
    <t>15102</t>
  </si>
  <si>
    <t>Timilpan</t>
  </si>
  <si>
    <t>15103</t>
  </si>
  <si>
    <t>Tlalmanalco</t>
  </si>
  <si>
    <t>15104</t>
  </si>
  <si>
    <t>Tlalnepantla de Baz</t>
  </si>
  <si>
    <t>15105</t>
  </si>
  <si>
    <t>Tlatlaya</t>
  </si>
  <si>
    <t>15106</t>
  </si>
  <si>
    <t>Toluca</t>
  </si>
  <si>
    <t>15107</t>
  </si>
  <si>
    <t>Tonatico</t>
  </si>
  <si>
    <t>15108</t>
  </si>
  <si>
    <t>Tultepec</t>
  </si>
  <si>
    <t>15109</t>
  </si>
  <si>
    <t>Tultitlán</t>
  </si>
  <si>
    <t>15110</t>
  </si>
  <si>
    <t>Valle de Bravo</t>
  </si>
  <si>
    <t>15111</t>
  </si>
  <si>
    <t>Villa de Allende</t>
  </si>
  <si>
    <t>15112</t>
  </si>
  <si>
    <t>Villa del Carbón</t>
  </si>
  <si>
    <t>15113</t>
  </si>
  <si>
    <t>15114</t>
  </si>
  <si>
    <t>Villa Victoria</t>
  </si>
  <si>
    <t>15115</t>
  </si>
  <si>
    <t>Xonacatlán</t>
  </si>
  <si>
    <t>15116</t>
  </si>
  <si>
    <t>Zacazonapan</t>
  </si>
  <si>
    <t>15117</t>
  </si>
  <si>
    <t>Zacualpan</t>
  </si>
  <si>
    <t>15118</t>
  </si>
  <si>
    <t>Zinacantepec</t>
  </si>
  <si>
    <t>15119</t>
  </si>
  <si>
    <t>Zumpahuacán</t>
  </si>
  <si>
    <t>15120</t>
  </si>
  <si>
    <t>Zumpango</t>
  </si>
  <si>
    <t>15121</t>
  </si>
  <si>
    <t>Cuautitlán Izcalli</t>
  </si>
  <si>
    <t>15122</t>
  </si>
  <si>
    <t>Valle de Chalco Solidaridad</t>
  </si>
  <si>
    <t>15123</t>
  </si>
  <si>
    <t>Luvianos</t>
  </si>
  <si>
    <t>15124</t>
  </si>
  <si>
    <t>San José del Rincón</t>
  </si>
  <si>
    <t>15125</t>
  </si>
  <si>
    <t>Tonanitla</t>
  </si>
  <si>
    <t>16001</t>
  </si>
  <si>
    <t>Acuitzio</t>
  </si>
  <si>
    <t>16002</t>
  </si>
  <si>
    <t>Aguililla</t>
  </si>
  <si>
    <t>16003</t>
  </si>
  <si>
    <t>16004</t>
  </si>
  <si>
    <t>Angamacutiro</t>
  </si>
  <si>
    <t>16005</t>
  </si>
  <si>
    <t>Angangueo</t>
  </si>
  <si>
    <t>16006</t>
  </si>
  <si>
    <t>Apatzingán</t>
  </si>
  <si>
    <t>16007</t>
  </si>
  <si>
    <t>Aporo</t>
  </si>
  <si>
    <t>16008</t>
  </si>
  <si>
    <t>Aquila</t>
  </si>
  <si>
    <t>16009</t>
  </si>
  <si>
    <t>Ario</t>
  </si>
  <si>
    <t>16010</t>
  </si>
  <si>
    <t>16011</t>
  </si>
  <si>
    <t>Briseñas</t>
  </si>
  <si>
    <t>16012</t>
  </si>
  <si>
    <t>Buenavista</t>
  </si>
  <si>
    <t>16013</t>
  </si>
  <si>
    <t>Carácuaro</t>
  </si>
  <si>
    <t>16014</t>
  </si>
  <si>
    <t>Coahuayana</t>
  </si>
  <si>
    <t>16015</t>
  </si>
  <si>
    <t>Coalcomán de Vázquez Pallares</t>
  </si>
  <si>
    <t>16016</t>
  </si>
  <si>
    <t>Coeneo</t>
  </si>
  <si>
    <t>16017</t>
  </si>
  <si>
    <t>Contepec</t>
  </si>
  <si>
    <t>16018</t>
  </si>
  <si>
    <t>Copándaro</t>
  </si>
  <si>
    <t>16019</t>
  </si>
  <si>
    <t>Cotija</t>
  </si>
  <si>
    <t>16020</t>
  </si>
  <si>
    <t>Cuitzeo</t>
  </si>
  <si>
    <t>16021</t>
  </si>
  <si>
    <t>Charapan</t>
  </si>
  <si>
    <t>16022</t>
  </si>
  <si>
    <t>Charo</t>
  </si>
  <si>
    <t>16023</t>
  </si>
  <si>
    <t>Chavinda</t>
  </si>
  <si>
    <t>16024</t>
  </si>
  <si>
    <t>Cherán</t>
  </si>
  <si>
    <t>16025</t>
  </si>
  <si>
    <t>Chilchota</t>
  </si>
  <si>
    <t>16026</t>
  </si>
  <si>
    <t>Chinicuila</t>
  </si>
  <si>
    <t>16027</t>
  </si>
  <si>
    <t>Chucándiro</t>
  </si>
  <si>
    <t>16028</t>
  </si>
  <si>
    <t>Churintzio</t>
  </si>
  <si>
    <t>16029</t>
  </si>
  <si>
    <t>Churumuco</t>
  </si>
  <si>
    <t>16030</t>
  </si>
  <si>
    <t>Ecuandureo</t>
  </si>
  <si>
    <t>16031</t>
  </si>
  <si>
    <t>Epitacio Huerta</t>
  </si>
  <si>
    <t>16032</t>
  </si>
  <si>
    <t>Erongarícuaro</t>
  </si>
  <si>
    <t>16033</t>
  </si>
  <si>
    <t>Gabriel Zamora</t>
  </si>
  <si>
    <t>16034</t>
  </si>
  <si>
    <t>16035</t>
  </si>
  <si>
    <t>La Huacana</t>
  </si>
  <si>
    <t>16036</t>
  </si>
  <si>
    <t>Huandacareo</t>
  </si>
  <si>
    <t>16037</t>
  </si>
  <si>
    <t>Huaniqueo</t>
  </si>
  <si>
    <t>16038</t>
  </si>
  <si>
    <t>Huetamo</t>
  </si>
  <si>
    <t>16039</t>
  </si>
  <si>
    <t>Huiramba</t>
  </si>
  <si>
    <t>16040</t>
  </si>
  <si>
    <t>Indaparapeo</t>
  </si>
  <si>
    <t>16041</t>
  </si>
  <si>
    <t>Irimbo</t>
  </si>
  <si>
    <t>16042</t>
  </si>
  <si>
    <t>Ixtlán</t>
  </si>
  <si>
    <t>16043</t>
  </si>
  <si>
    <t>Jacona</t>
  </si>
  <si>
    <t>16044</t>
  </si>
  <si>
    <t>16045</t>
  </si>
  <si>
    <t>Jiquilpan</t>
  </si>
  <si>
    <t>16046</t>
  </si>
  <si>
    <t>16047</t>
  </si>
  <si>
    <t>Jungapeo</t>
  </si>
  <si>
    <t>16048</t>
  </si>
  <si>
    <t>Lagunillas</t>
  </si>
  <si>
    <t>16049</t>
  </si>
  <si>
    <t>Madero</t>
  </si>
  <si>
    <t>16050</t>
  </si>
  <si>
    <t>Maravatío</t>
  </si>
  <si>
    <t>16051</t>
  </si>
  <si>
    <t>Marcos Castellanos</t>
  </si>
  <si>
    <t>16052</t>
  </si>
  <si>
    <t>Lázaro Cárdenas</t>
  </si>
  <si>
    <t>16053</t>
  </si>
  <si>
    <t>Morelia</t>
  </si>
  <si>
    <t>16054</t>
  </si>
  <si>
    <t>16055</t>
  </si>
  <si>
    <t>Múgica</t>
  </si>
  <si>
    <t>16056</t>
  </si>
  <si>
    <t>Nahuatzen</t>
  </si>
  <si>
    <t>16057</t>
  </si>
  <si>
    <t>Nocupétaro</t>
  </si>
  <si>
    <t>16058</t>
  </si>
  <si>
    <t>Nuevo Parangaricutiro</t>
  </si>
  <si>
    <t>16059</t>
  </si>
  <si>
    <t>Nuevo Urecho</t>
  </si>
  <si>
    <t>16060</t>
  </si>
  <si>
    <t>Numarán</t>
  </si>
  <si>
    <t>16061</t>
  </si>
  <si>
    <t>16062</t>
  </si>
  <si>
    <t>Pajacuarán</t>
  </si>
  <si>
    <t>16063</t>
  </si>
  <si>
    <t>Panindícuaro</t>
  </si>
  <si>
    <t>16064</t>
  </si>
  <si>
    <t>Parácuaro</t>
  </si>
  <si>
    <t>16065</t>
  </si>
  <si>
    <t>Paracho</t>
  </si>
  <si>
    <t>16066</t>
  </si>
  <si>
    <t>Pátzcuaro</t>
  </si>
  <si>
    <t>16067</t>
  </si>
  <si>
    <t>Penjamillo</t>
  </si>
  <si>
    <t>16068</t>
  </si>
  <si>
    <t>Peribán</t>
  </si>
  <si>
    <t>16069</t>
  </si>
  <si>
    <t>La Piedad</t>
  </si>
  <si>
    <t>16070</t>
  </si>
  <si>
    <t>Purépero</t>
  </si>
  <si>
    <t>16071</t>
  </si>
  <si>
    <t>Puruándiro</t>
  </si>
  <si>
    <t>16072</t>
  </si>
  <si>
    <t>Queréndaro</t>
  </si>
  <si>
    <t>16073</t>
  </si>
  <si>
    <t>Quiroga</t>
  </si>
  <si>
    <t>16074</t>
  </si>
  <si>
    <t>Cojumatlán de Régules</t>
  </si>
  <si>
    <t>16075</t>
  </si>
  <si>
    <t>Los Reyes</t>
  </si>
  <si>
    <t>16076</t>
  </si>
  <si>
    <t>Sahuayo</t>
  </si>
  <si>
    <t>16077</t>
  </si>
  <si>
    <t>16078</t>
  </si>
  <si>
    <t>Santa Ana Maya</t>
  </si>
  <si>
    <t>16079</t>
  </si>
  <si>
    <t>Salvador Escalante</t>
  </si>
  <si>
    <t>16080</t>
  </si>
  <si>
    <t>Senguio</t>
  </si>
  <si>
    <t>16081</t>
  </si>
  <si>
    <t>Susupuato</t>
  </si>
  <si>
    <t>16082</t>
  </si>
  <si>
    <t>Tacámbaro</t>
  </si>
  <si>
    <t>16083</t>
  </si>
  <si>
    <t>Tancítaro</t>
  </si>
  <si>
    <t>16084</t>
  </si>
  <si>
    <t>Tangamandapio</t>
  </si>
  <si>
    <t>16085</t>
  </si>
  <si>
    <t>Tangancícuaro</t>
  </si>
  <si>
    <t>16086</t>
  </si>
  <si>
    <t>Tanhuato</t>
  </si>
  <si>
    <t>16087</t>
  </si>
  <si>
    <t>Taretan</t>
  </si>
  <si>
    <t>16088</t>
  </si>
  <si>
    <t>Tarímbaro</t>
  </si>
  <si>
    <t>16089</t>
  </si>
  <si>
    <t>Tepalcatepec</t>
  </si>
  <si>
    <t>16090</t>
  </si>
  <si>
    <t>Tingambato</t>
  </si>
  <si>
    <t>16091</t>
  </si>
  <si>
    <t>Tingüindín</t>
  </si>
  <si>
    <t>16092</t>
  </si>
  <si>
    <t>Tiquicheo de Nicolás Romero</t>
  </si>
  <si>
    <t>16093</t>
  </si>
  <si>
    <t>Tlalpujahua</t>
  </si>
  <si>
    <t>16094</t>
  </si>
  <si>
    <t>Tlazazalca</t>
  </si>
  <si>
    <t>16095</t>
  </si>
  <si>
    <t>Tocumbo</t>
  </si>
  <si>
    <t>16096</t>
  </si>
  <si>
    <t>Tumbiscatío</t>
  </si>
  <si>
    <t>16097</t>
  </si>
  <si>
    <t>Turicato</t>
  </si>
  <si>
    <t>16098</t>
  </si>
  <si>
    <t>16099</t>
  </si>
  <si>
    <t>Tuzantla</t>
  </si>
  <si>
    <t>16100</t>
  </si>
  <si>
    <t>Tzintzuntzan</t>
  </si>
  <si>
    <t>16101</t>
  </si>
  <si>
    <t>Tzitzio</t>
  </si>
  <si>
    <t>16102</t>
  </si>
  <si>
    <t>Uruapan</t>
  </si>
  <si>
    <t>16103</t>
  </si>
  <si>
    <t>16104</t>
  </si>
  <si>
    <t>Villamar</t>
  </si>
  <si>
    <t>16105</t>
  </si>
  <si>
    <t>Vista Hermosa</t>
  </si>
  <si>
    <t>16106</t>
  </si>
  <si>
    <t>Yurécuaro</t>
  </si>
  <si>
    <t>16107</t>
  </si>
  <si>
    <t>Zacapu</t>
  </si>
  <si>
    <t>16108</t>
  </si>
  <si>
    <t>Zamora</t>
  </si>
  <si>
    <t>16109</t>
  </si>
  <si>
    <t>Zináparo</t>
  </si>
  <si>
    <t>16110</t>
  </si>
  <si>
    <t>Zinapécuaro</t>
  </si>
  <si>
    <t>16111</t>
  </si>
  <si>
    <t>Ziracuaretiro</t>
  </si>
  <si>
    <t>16112</t>
  </si>
  <si>
    <t>Zitácuaro</t>
  </si>
  <si>
    <t>16113</t>
  </si>
  <si>
    <t>José Sixto Verduzco</t>
  </si>
  <si>
    <t>17001</t>
  </si>
  <si>
    <t>Amacuzac</t>
  </si>
  <si>
    <t>17002</t>
  </si>
  <si>
    <t>Atlatlahucan</t>
  </si>
  <si>
    <t>17003</t>
  </si>
  <si>
    <t>Axochiapan</t>
  </si>
  <si>
    <t>17004</t>
  </si>
  <si>
    <t>Ayala</t>
  </si>
  <si>
    <t>17005</t>
  </si>
  <si>
    <t>Coatlán del Río</t>
  </si>
  <si>
    <t>17006</t>
  </si>
  <si>
    <t>17007</t>
  </si>
  <si>
    <t>Cuernavaca</t>
  </si>
  <si>
    <t>17008</t>
  </si>
  <si>
    <t>17009</t>
  </si>
  <si>
    <t>Huitzilac</t>
  </si>
  <si>
    <t>17010</t>
  </si>
  <si>
    <t>Jantetelco</t>
  </si>
  <si>
    <t>17011</t>
  </si>
  <si>
    <t>Jiutepec</t>
  </si>
  <si>
    <t>17012</t>
  </si>
  <si>
    <t>Jojutla</t>
  </si>
  <si>
    <t>17013</t>
  </si>
  <si>
    <t>Jonacatepec de Leandro Valle</t>
  </si>
  <si>
    <t>17014</t>
  </si>
  <si>
    <t>Mazatepec</t>
  </si>
  <si>
    <t>17015</t>
  </si>
  <si>
    <t>Miacatlán</t>
  </si>
  <si>
    <t>17016</t>
  </si>
  <si>
    <t>Ocuituco</t>
  </si>
  <si>
    <t>17017</t>
  </si>
  <si>
    <t>Puente de Ixtla</t>
  </si>
  <si>
    <t>17018</t>
  </si>
  <si>
    <t>Temixco</t>
  </si>
  <si>
    <t>17019</t>
  </si>
  <si>
    <t>Tepalcingo</t>
  </si>
  <si>
    <t>17020</t>
  </si>
  <si>
    <t>Tepoztlán</t>
  </si>
  <si>
    <t>17021</t>
  </si>
  <si>
    <t>Tetecala</t>
  </si>
  <si>
    <t>17022</t>
  </si>
  <si>
    <t>Tetela del Volcán</t>
  </si>
  <si>
    <t>17023</t>
  </si>
  <si>
    <t>Tlalnepantla</t>
  </si>
  <si>
    <t>17024</t>
  </si>
  <si>
    <t>Tlaltizapán de Zapata</t>
  </si>
  <si>
    <t>17025</t>
  </si>
  <si>
    <t>Tlaquiltenango</t>
  </si>
  <si>
    <t>17026</t>
  </si>
  <si>
    <t>Tlayacapan</t>
  </si>
  <si>
    <t>17027</t>
  </si>
  <si>
    <t>Totolapan</t>
  </si>
  <si>
    <t>17028</t>
  </si>
  <si>
    <t>Xochitepec</t>
  </si>
  <si>
    <t>17029</t>
  </si>
  <si>
    <t>Yautepec</t>
  </si>
  <si>
    <t>17030</t>
  </si>
  <si>
    <t>Yecapixtla</t>
  </si>
  <si>
    <t>17031</t>
  </si>
  <si>
    <t>Zacatepec</t>
  </si>
  <si>
    <t>17032</t>
  </si>
  <si>
    <t>Zacualpan de Amilpas</t>
  </si>
  <si>
    <t>17033</t>
  </si>
  <si>
    <t>Temoac</t>
  </si>
  <si>
    <t>18001</t>
  </si>
  <si>
    <t>Acaponeta</t>
  </si>
  <si>
    <t>18002</t>
  </si>
  <si>
    <t>Ahuacatlán</t>
  </si>
  <si>
    <t>18003</t>
  </si>
  <si>
    <t>Amatlán de Cañas</t>
  </si>
  <si>
    <t>18004</t>
  </si>
  <si>
    <t>Compostela</t>
  </si>
  <si>
    <t>18005</t>
  </si>
  <si>
    <t>Huajicori</t>
  </si>
  <si>
    <t>18006</t>
  </si>
  <si>
    <t>Ixtlán del Río</t>
  </si>
  <si>
    <t>18007</t>
  </si>
  <si>
    <t>Jala</t>
  </si>
  <si>
    <t>18008</t>
  </si>
  <si>
    <t>Xalisco</t>
  </si>
  <si>
    <t>18009</t>
  </si>
  <si>
    <t>Del Nayar</t>
  </si>
  <si>
    <t>18010</t>
  </si>
  <si>
    <t>Rosamorada</t>
  </si>
  <si>
    <t>18011</t>
  </si>
  <si>
    <t>Ruíz</t>
  </si>
  <si>
    <t>18012</t>
  </si>
  <si>
    <t>San Blas</t>
  </si>
  <si>
    <t>18013</t>
  </si>
  <si>
    <t>San Pedro Lagunillas</t>
  </si>
  <si>
    <t>18014</t>
  </si>
  <si>
    <t>18015</t>
  </si>
  <si>
    <t>Santiago Ixcuintla</t>
  </si>
  <si>
    <t>18016</t>
  </si>
  <si>
    <t>Tecuala</t>
  </si>
  <si>
    <t>18017</t>
  </si>
  <si>
    <t>Tepic</t>
  </si>
  <si>
    <t>18018</t>
  </si>
  <si>
    <t>18019</t>
  </si>
  <si>
    <t>La Yesca</t>
  </si>
  <si>
    <t>18020</t>
  </si>
  <si>
    <t>Bahía de Banderas</t>
  </si>
  <si>
    <t>19001</t>
  </si>
  <si>
    <t>19002</t>
  </si>
  <si>
    <t>Agualeguas</t>
  </si>
  <si>
    <t>19003</t>
  </si>
  <si>
    <t>Los Aldamas</t>
  </si>
  <si>
    <t>19004</t>
  </si>
  <si>
    <t>19005</t>
  </si>
  <si>
    <t>Anáhuac</t>
  </si>
  <si>
    <t>19006</t>
  </si>
  <si>
    <t>Apodaca</t>
  </si>
  <si>
    <t>19007</t>
  </si>
  <si>
    <t>Aramberri</t>
  </si>
  <si>
    <t>19008</t>
  </si>
  <si>
    <t>Bustamante</t>
  </si>
  <si>
    <t>19009</t>
  </si>
  <si>
    <t>Cadereyta Jiménez</t>
  </si>
  <si>
    <t>19010</t>
  </si>
  <si>
    <t>El Carmen</t>
  </si>
  <si>
    <t>19011</t>
  </si>
  <si>
    <t>Cerralvo</t>
  </si>
  <si>
    <t>19012</t>
  </si>
  <si>
    <t>Ciénega de Flores</t>
  </si>
  <si>
    <t>19013</t>
  </si>
  <si>
    <t>China</t>
  </si>
  <si>
    <t>19014</t>
  </si>
  <si>
    <t>Doctor Arroyo</t>
  </si>
  <si>
    <t>19015</t>
  </si>
  <si>
    <t>Doctor Coss</t>
  </si>
  <si>
    <t>19016</t>
  </si>
  <si>
    <t>Doctor González</t>
  </si>
  <si>
    <t>19017</t>
  </si>
  <si>
    <t>19018</t>
  </si>
  <si>
    <t>García</t>
  </si>
  <si>
    <t>19019</t>
  </si>
  <si>
    <t>San Pedro Garza García</t>
  </si>
  <si>
    <t>19020</t>
  </si>
  <si>
    <t>General Bravo</t>
  </si>
  <si>
    <t>19021</t>
  </si>
  <si>
    <t>General Escobedo</t>
  </si>
  <si>
    <t>19022</t>
  </si>
  <si>
    <t>General Terán</t>
  </si>
  <si>
    <t>19023</t>
  </si>
  <si>
    <t>General Treviño</t>
  </si>
  <si>
    <t>19024</t>
  </si>
  <si>
    <t>General Zaragoza</t>
  </si>
  <si>
    <t>19025</t>
  </si>
  <si>
    <t>General Zuazua</t>
  </si>
  <si>
    <t>19026</t>
  </si>
  <si>
    <t>19027</t>
  </si>
  <si>
    <t>Los Herreras</t>
  </si>
  <si>
    <t>19028</t>
  </si>
  <si>
    <t>Higueras</t>
  </si>
  <si>
    <t>19029</t>
  </si>
  <si>
    <t>Hualahuises</t>
  </si>
  <si>
    <t>19030</t>
  </si>
  <si>
    <t>Iturbide</t>
  </si>
  <si>
    <t>19031</t>
  </si>
  <si>
    <t>19032</t>
  </si>
  <si>
    <t>Lampazos de Naranjo</t>
  </si>
  <si>
    <t>19033</t>
  </si>
  <si>
    <t>Linares</t>
  </si>
  <si>
    <t>19034</t>
  </si>
  <si>
    <t>Marín</t>
  </si>
  <si>
    <t>19035</t>
  </si>
  <si>
    <t>19036</t>
  </si>
  <si>
    <t>Mier y Noriega</t>
  </si>
  <si>
    <t>19037</t>
  </si>
  <si>
    <t>Mina</t>
  </si>
  <si>
    <t>19038</t>
  </si>
  <si>
    <t>Montemorelos</t>
  </si>
  <si>
    <t>19039</t>
  </si>
  <si>
    <t>Monterrey</t>
  </si>
  <si>
    <t>19040</t>
  </si>
  <si>
    <t>Parás</t>
  </si>
  <si>
    <t>19041</t>
  </si>
  <si>
    <t>Pesquería</t>
  </si>
  <si>
    <t>19042</t>
  </si>
  <si>
    <t>Los Ramones</t>
  </si>
  <si>
    <t>19043</t>
  </si>
  <si>
    <t>Rayones</t>
  </si>
  <si>
    <t>19044</t>
  </si>
  <si>
    <t>Sabinas Hidalgo</t>
  </si>
  <si>
    <t>19045</t>
  </si>
  <si>
    <t>Salinas Victoria</t>
  </si>
  <si>
    <t>19046</t>
  </si>
  <si>
    <t>San Nicolás de los Garza</t>
  </si>
  <si>
    <t>19047</t>
  </si>
  <si>
    <t>19048</t>
  </si>
  <si>
    <t>19049</t>
  </si>
  <si>
    <t>Santiago</t>
  </si>
  <si>
    <t>19050</t>
  </si>
  <si>
    <t>Vallecillo</t>
  </si>
  <si>
    <t>19051</t>
  </si>
  <si>
    <t>Villaldama</t>
  </si>
  <si>
    <t>20001</t>
  </si>
  <si>
    <t>Abejones</t>
  </si>
  <si>
    <t>20002</t>
  </si>
  <si>
    <t>Acatlán de Pérez Figueroa</t>
  </si>
  <si>
    <t>20003</t>
  </si>
  <si>
    <t>Asunción Cacalotepec</t>
  </si>
  <si>
    <t>20004</t>
  </si>
  <si>
    <t>Asunción Cuyotepeji</t>
  </si>
  <si>
    <t>20005</t>
  </si>
  <si>
    <t>Asunción Ixtaltepec</t>
  </si>
  <si>
    <t>20006</t>
  </si>
  <si>
    <t>Asunción Nochixtlán</t>
  </si>
  <si>
    <t>20007</t>
  </si>
  <si>
    <t>Asunción Ocotlán</t>
  </si>
  <si>
    <t>20008</t>
  </si>
  <si>
    <t>Asunción Tlacolulita</t>
  </si>
  <si>
    <t>20009</t>
  </si>
  <si>
    <t>Ayotzintepec</t>
  </si>
  <si>
    <t>20010</t>
  </si>
  <si>
    <t>El Barrio de la Soledad</t>
  </si>
  <si>
    <t>20011</t>
  </si>
  <si>
    <t>Calihualá</t>
  </si>
  <si>
    <t>20012</t>
  </si>
  <si>
    <t>Candelaria Loxicha</t>
  </si>
  <si>
    <t>20013</t>
  </si>
  <si>
    <t>Ciénega de Zimatlán</t>
  </si>
  <si>
    <t>20014</t>
  </si>
  <si>
    <t>Ciudad Ixtepec</t>
  </si>
  <si>
    <t>20015</t>
  </si>
  <si>
    <t>Coatecas Altas</t>
  </si>
  <si>
    <t>20016</t>
  </si>
  <si>
    <t>Coicoyán de las Flores</t>
  </si>
  <si>
    <t>20017</t>
  </si>
  <si>
    <t>La Compañía</t>
  </si>
  <si>
    <t>20018</t>
  </si>
  <si>
    <t>Concepción Buenavista</t>
  </si>
  <si>
    <t>20019</t>
  </si>
  <si>
    <t>Concepción Pápalo</t>
  </si>
  <si>
    <t>20020</t>
  </si>
  <si>
    <t>Constancia del Rosario</t>
  </si>
  <si>
    <t>20021</t>
  </si>
  <si>
    <t>Cosolapa</t>
  </si>
  <si>
    <t>20022</t>
  </si>
  <si>
    <t>Cosoltepec</t>
  </si>
  <si>
    <t>20023</t>
  </si>
  <si>
    <t>Cuilápam de Guerrero</t>
  </si>
  <si>
    <t>20024</t>
  </si>
  <si>
    <t>Cuyamecalco Villa de Zaragoza</t>
  </si>
  <si>
    <t>20025</t>
  </si>
  <si>
    <t>Chahuites</t>
  </si>
  <si>
    <t>20026</t>
  </si>
  <si>
    <t>Chalcatongo de Hidalgo</t>
  </si>
  <si>
    <t>20027</t>
  </si>
  <si>
    <t>Chiquihuitlán de Benito Juárez</t>
  </si>
  <si>
    <t>20028</t>
  </si>
  <si>
    <t>Heroica Ciudad de Ejutla de Crespo</t>
  </si>
  <si>
    <t>20029</t>
  </si>
  <si>
    <t>Eloxochitlán de Flores Magón</t>
  </si>
  <si>
    <t>20030</t>
  </si>
  <si>
    <t>El Espinal</t>
  </si>
  <si>
    <t>20031</t>
  </si>
  <si>
    <t>Tamazulápam del Espíritu Santo</t>
  </si>
  <si>
    <t>20032</t>
  </si>
  <si>
    <t>Fresnillo de Trujano</t>
  </si>
  <si>
    <t>20033</t>
  </si>
  <si>
    <t>Guadalupe Etla</t>
  </si>
  <si>
    <t>20034</t>
  </si>
  <si>
    <t>Guadalupe de Ramírez</t>
  </si>
  <si>
    <t>20035</t>
  </si>
  <si>
    <t>Guelatao de Juárez</t>
  </si>
  <si>
    <t>20036</t>
  </si>
  <si>
    <t>Guevea de Humboldt</t>
  </si>
  <si>
    <t>20037</t>
  </si>
  <si>
    <t>Mesones Hidalgo</t>
  </si>
  <si>
    <t>20038</t>
  </si>
  <si>
    <t>20039</t>
  </si>
  <si>
    <t>Heroica Ciudad de Huajuapan de León</t>
  </si>
  <si>
    <t>20040</t>
  </si>
  <si>
    <t>Huautepec</t>
  </si>
  <si>
    <t>20041</t>
  </si>
  <si>
    <t>Huautla de Jiménez</t>
  </si>
  <si>
    <t>20042</t>
  </si>
  <si>
    <t>Ixtlán de Juárez</t>
  </si>
  <si>
    <t>20043</t>
  </si>
  <si>
    <t>Heroica Ciudad de Juchitán de Zaragoza</t>
  </si>
  <si>
    <t>20044</t>
  </si>
  <si>
    <t>Loma Bonita</t>
  </si>
  <si>
    <t>20045</t>
  </si>
  <si>
    <t>Magdalena Apasco</t>
  </si>
  <si>
    <t>20046</t>
  </si>
  <si>
    <t>Magdalena Jaltepec</t>
  </si>
  <si>
    <t>20047</t>
  </si>
  <si>
    <t>Santa Magdalena Jicotlán</t>
  </si>
  <si>
    <t>20048</t>
  </si>
  <si>
    <t>Magdalena Mixtepec</t>
  </si>
  <si>
    <t>20049</t>
  </si>
  <si>
    <t>Magdalena Ocotlán</t>
  </si>
  <si>
    <t>20050</t>
  </si>
  <si>
    <t>Magdalena Peñasco</t>
  </si>
  <si>
    <t>20051</t>
  </si>
  <si>
    <t>Magdalena Teitipac</t>
  </si>
  <si>
    <t>20052</t>
  </si>
  <si>
    <t>Magdalena Tequisistlán</t>
  </si>
  <si>
    <t>20053</t>
  </si>
  <si>
    <t>Magdalena Tlacotepec</t>
  </si>
  <si>
    <t>20054</t>
  </si>
  <si>
    <t>Magdalena Zahuatlán</t>
  </si>
  <si>
    <t>20055</t>
  </si>
  <si>
    <t>Mariscala de Juárez</t>
  </si>
  <si>
    <t>20056</t>
  </si>
  <si>
    <t>Mártires de Tacubaya</t>
  </si>
  <si>
    <t>20057</t>
  </si>
  <si>
    <t>Matías Romero Avendaño</t>
  </si>
  <si>
    <t>20058</t>
  </si>
  <si>
    <t>Mazatlán Villa de Flores</t>
  </si>
  <si>
    <t>20059</t>
  </si>
  <si>
    <t>Miahuatlán de Porfirio Díaz</t>
  </si>
  <si>
    <t>20060</t>
  </si>
  <si>
    <t>Mixistlán de la Reforma</t>
  </si>
  <si>
    <t>20061</t>
  </si>
  <si>
    <t>Monjas</t>
  </si>
  <si>
    <t>20062</t>
  </si>
  <si>
    <t>Natividad</t>
  </si>
  <si>
    <t>20063</t>
  </si>
  <si>
    <t>Nazareno Etla</t>
  </si>
  <si>
    <t>20064</t>
  </si>
  <si>
    <t>Nejapa de Madero</t>
  </si>
  <si>
    <t>20065</t>
  </si>
  <si>
    <t>Ixpantepec Nieves</t>
  </si>
  <si>
    <t>20066</t>
  </si>
  <si>
    <t>Santiago Niltepec</t>
  </si>
  <si>
    <t>20067</t>
  </si>
  <si>
    <t>Oaxaca de Juárez</t>
  </si>
  <si>
    <t>20068</t>
  </si>
  <si>
    <t>Ocotlán de Morelos</t>
  </si>
  <si>
    <t>20069</t>
  </si>
  <si>
    <t>La Pe</t>
  </si>
  <si>
    <t>20070</t>
  </si>
  <si>
    <t>Pinotepa de Don Luis</t>
  </si>
  <si>
    <t>20071</t>
  </si>
  <si>
    <t>Pluma Hidalgo</t>
  </si>
  <si>
    <t>20072</t>
  </si>
  <si>
    <t>San José del Progreso</t>
  </si>
  <si>
    <t>20073</t>
  </si>
  <si>
    <t>Putla Villa de Guerrero</t>
  </si>
  <si>
    <t>20074</t>
  </si>
  <si>
    <t>Santa Catarina Quioquitani</t>
  </si>
  <si>
    <t>20075</t>
  </si>
  <si>
    <t>Reforma de Pineda</t>
  </si>
  <si>
    <t>20076</t>
  </si>
  <si>
    <t>La Reforma</t>
  </si>
  <si>
    <t>20077</t>
  </si>
  <si>
    <t>Reyes Etla</t>
  </si>
  <si>
    <t>20078</t>
  </si>
  <si>
    <t>Rojas de Cuauhtémoc</t>
  </si>
  <si>
    <t>20079</t>
  </si>
  <si>
    <t>Salina Cruz</t>
  </si>
  <si>
    <t>20080</t>
  </si>
  <si>
    <t>San Agustín Amatengo</t>
  </si>
  <si>
    <t>20081</t>
  </si>
  <si>
    <t>San Agustín Atenango</t>
  </si>
  <si>
    <t>20082</t>
  </si>
  <si>
    <t>San Agustín Chayuco</t>
  </si>
  <si>
    <t>20083</t>
  </si>
  <si>
    <t>San Agustín de las Juntas</t>
  </si>
  <si>
    <t>20084</t>
  </si>
  <si>
    <t>San Agustín Etla</t>
  </si>
  <si>
    <t>20085</t>
  </si>
  <si>
    <t>San Agustín Loxicha</t>
  </si>
  <si>
    <t>20086</t>
  </si>
  <si>
    <t>San Agustín Tlacotepec</t>
  </si>
  <si>
    <t>20087</t>
  </si>
  <si>
    <t>San Agustín Yatareni</t>
  </si>
  <si>
    <t>20088</t>
  </si>
  <si>
    <t>San Andrés Cabecera Nueva</t>
  </si>
  <si>
    <t>20089</t>
  </si>
  <si>
    <t>San Andrés Dinicuiti</t>
  </si>
  <si>
    <t>20090</t>
  </si>
  <si>
    <t>San Andrés Huaxpaltepec</t>
  </si>
  <si>
    <t>20091</t>
  </si>
  <si>
    <t>San Andrés Huayápam</t>
  </si>
  <si>
    <t>20092</t>
  </si>
  <si>
    <t>San Andrés Ixtlahuaca</t>
  </si>
  <si>
    <t>20093</t>
  </si>
  <si>
    <t>San Andrés Lagunas</t>
  </si>
  <si>
    <t>20094</t>
  </si>
  <si>
    <t>San Andrés Nuxiño</t>
  </si>
  <si>
    <t>20095</t>
  </si>
  <si>
    <t>San Andrés Paxtlán</t>
  </si>
  <si>
    <t>20096</t>
  </si>
  <si>
    <t>San Andrés Sinaxtla</t>
  </si>
  <si>
    <t>20097</t>
  </si>
  <si>
    <t>San Andrés Solaga</t>
  </si>
  <si>
    <t>20098</t>
  </si>
  <si>
    <t>San Andrés Teotilálpam</t>
  </si>
  <si>
    <t>20099</t>
  </si>
  <si>
    <t>San Andrés Tepetlapa</t>
  </si>
  <si>
    <t>20100</t>
  </si>
  <si>
    <t>San Andrés Yaá</t>
  </si>
  <si>
    <t>20101</t>
  </si>
  <si>
    <t>San Andrés Zabache</t>
  </si>
  <si>
    <t>20102</t>
  </si>
  <si>
    <t>San Andrés Zautla</t>
  </si>
  <si>
    <t>20103</t>
  </si>
  <si>
    <t>San Antonino Castillo Velasco</t>
  </si>
  <si>
    <t>20104</t>
  </si>
  <si>
    <t>San Antonino el Alto</t>
  </si>
  <si>
    <t>20105</t>
  </si>
  <si>
    <t>San Antonino Monte Verde</t>
  </si>
  <si>
    <t>20106</t>
  </si>
  <si>
    <t>San Antonio Acutla</t>
  </si>
  <si>
    <t>20107</t>
  </si>
  <si>
    <t>San Antonio de la Cal</t>
  </si>
  <si>
    <t>20108</t>
  </si>
  <si>
    <t>San Antonio Huitepec</t>
  </si>
  <si>
    <t>20109</t>
  </si>
  <si>
    <t>San Antonio Nanahuatípam</t>
  </si>
  <si>
    <t>20110</t>
  </si>
  <si>
    <t>San Antonio Sinicahua</t>
  </si>
  <si>
    <t>20111</t>
  </si>
  <si>
    <t>San Antonio Tepetlapa</t>
  </si>
  <si>
    <t>20112</t>
  </si>
  <si>
    <t>San Baltazar Chichicápam</t>
  </si>
  <si>
    <t>20113</t>
  </si>
  <si>
    <t>San Baltazar Loxicha</t>
  </si>
  <si>
    <t>20114</t>
  </si>
  <si>
    <t>San Baltazar Yatzachi el Bajo</t>
  </si>
  <si>
    <t>20115</t>
  </si>
  <si>
    <t>San Bartolo Coyotepec</t>
  </si>
  <si>
    <t>20116</t>
  </si>
  <si>
    <t>San Bartolomé Ayautla</t>
  </si>
  <si>
    <t>20117</t>
  </si>
  <si>
    <t>San Bartolomé Loxicha</t>
  </si>
  <si>
    <t>20118</t>
  </si>
  <si>
    <t>San Bartolomé Quialana</t>
  </si>
  <si>
    <t>20119</t>
  </si>
  <si>
    <t>San Bartolomé Yucuañe</t>
  </si>
  <si>
    <t>20120</t>
  </si>
  <si>
    <t>San Bartolomé Zoogocho</t>
  </si>
  <si>
    <t>20121</t>
  </si>
  <si>
    <t>San Bartolo Soyaltepec</t>
  </si>
  <si>
    <t>20122</t>
  </si>
  <si>
    <t>San Bartolo Yautepec</t>
  </si>
  <si>
    <t>20123</t>
  </si>
  <si>
    <t>San Bernardo Mixtepec</t>
  </si>
  <si>
    <t>20124</t>
  </si>
  <si>
    <t>San Blas Atempa</t>
  </si>
  <si>
    <t>20125</t>
  </si>
  <si>
    <t>San Carlos Yautepec</t>
  </si>
  <si>
    <t>20126</t>
  </si>
  <si>
    <t>126</t>
  </si>
  <si>
    <t>San Cristóbal Amatlán</t>
  </si>
  <si>
    <t>20127</t>
  </si>
  <si>
    <t>127</t>
  </si>
  <si>
    <t>San Cristóbal Amoltepec</t>
  </si>
  <si>
    <t>20128</t>
  </si>
  <si>
    <t>128</t>
  </si>
  <si>
    <t>San Cristóbal Lachirioag</t>
  </si>
  <si>
    <t>20129</t>
  </si>
  <si>
    <t>129</t>
  </si>
  <si>
    <t>San Cristóbal Suchixtlahuaca</t>
  </si>
  <si>
    <t>20130</t>
  </si>
  <si>
    <t>130</t>
  </si>
  <si>
    <t>San Dionisio del Mar</t>
  </si>
  <si>
    <t>20131</t>
  </si>
  <si>
    <t>131</t>
  </si>
  <si>
    <t>San Dionisio Ocotepec</t>
  </si>
  <si>
    <t>20132</t>
  </si>
  <si>
    <t>132</t>
  </si>
  <si>
    <t>San Dionisio Ocotlán</t>
  </si>
  <si>
    <t>20133</t>
  </si>
  <si>
    <t>133</t>
  </si>
  <si>
    <t>San Esteban Atatlahuca</t>
  </si>
  <si>
    <t>20134</t>
  </si>
  <si>
    <t>134</t>
  </si>
  <si>
    <t>San Felipe Jalapa de Díaz</t>
  </si>
  <si>
    <t>20135</t>
  </si>
  <si>
    <t>135</t>
  </si>
  <si>
    <t>San Felipe Tejalápam</t>
  </si>
  <si>
    <t>20136</t>
  </si>
  <si>
    <t>136</t>
  </si>
  <si>
    <t>San Felipe Usila</t>
  </si>
  <si>
    <t>20137</t>
  </si>
  <si>
    <t>137</t>
  </si>
  <si>
    <t>San Francisco Cahuacuá</t>
  </si>
  <si>
    <t>20138</t>
  </si>
  <si>
    <t>138</t>
  </si>
  <si>
    <t>San Francisco Cajonos</t>
  </si>
  <si>
    <t>20139</t>
  </si>
  <si>
    <t>139</t>
  </si>
  <si>
    <t>San Francisco Chapulapa</t>
  </si>
  <si>
    <t>20140</t>
  </si>
  <si>
    <t>140</t>
  </si>
  <si>
    <t>San Francisco Chindúa</t>
  </si>
  <si>
    <t>20141</t>
  </si>
  <si>
    <t>141</t>
  </si>
  <si>
    <t>San Francisco del Mar</t>
  </si>
  <si>
    <t>20142</t>
  </si>
  <si>
    <t>142</t>
  </si>
  <si>
    <t>San Francisco Huehuetlán</t>
  </si>
  <si>
    <t>20143</t>
  </si>
  <si>
    <t>143</t>
  </si>
  <si>
    <t>San Francisco Ixhuatán</t>
  </si>
  <si>
    <t>20144</t>
  </si>
  <si>
    <t>144</t>
  </si>
  <si>
    <t>San Francisco Jaltepetongo</t>
  </si>
  <si>
    <t>20145</t>
  </si>
  <si>
    <t>145</t>
  </si>
  <si>
    <t>San Francisco Lachigoló</t>
  </si>
  <si>
    <t>20146</t>
  </si>
  <si>
    <t>146</t>
  </si>
  <si>
    <t>San Francisco Logueche</t>
  </si>
  <si>
    <t>20147</t>
  </si>
  <si>
    <t>147</t>
  </si>
  <si>
    <t>San Francisco Nuxaño</t>
  </si>
  <si>
    <t>20148</t>
  </si>
  <si>
    <t>148</t>
  </si>
  <si>
    <t>San Francisco Ozolotepec</t>
  </si>
  <si>
    <t>20149</t>
  </si>
  <si>
    <t>149</t>
  </si>
  <si>
    <t>San Francisco Sola</t>
  </si>
  <si>
    <t>20150</t>
  </si>
  <si>
    <t>150</t>
  </si>
  <si>
    <t>San Francisco Telixtlahuaca</t>
  </si>
  <si>
    <t>20151</t>
  </si>
  <si>
    <t>151</t>
  </si>
  <si>
    <t>San Francisco Teopan</t>
  </si>
  <si>
    <t>20152</t>
  </si>
  <si>
    <t>152</t>
  </si>
  <si>
    <t>San Francisco Tlapancingo</t>
  </si>
  <si>
    <t>20153</t>
  </si>
  <si>
    <t>153</t>
  </si>
  <si>
    <t>San Gabriel Mixtepec</t>
  </si>
  <si>
    <t>20154</t>
  </si>
  <si>
    <t>154</t>
  </si>
  <si>
    <t>San Ildefonso Amatlán</t>
  </si>
  <si>
    <t>20155</t>
  </si>
  <si>
    <t>155</t>
  </si>
  <si>
    <t>San Ildefonso Sola</t>
  </si>
  <si>
    <t>20156</t>
  </si>
  <si>
    <t>156</t>
  </si>
  <si>
    <t>San Ildefonso Villa Alta</t>
  </si>
  <si>
    <t>20157</t>
  </si>
  <si>
    <t>157</t>
  </si>
  <si>
    <t>San Jacinto Amilpas</t>
  </si>
  <si>
    <t>20158</t>
  </si>
  <si>
    <t>158</t>
  </si>
  <si>
    <t>San Jacinto Tlacotepec</t>
  </si>
  <si>
    <t>20159</t>
  </si>
  <si>
    <t>159</t>
  </si>
  <si>
    <t>San Jerónimo Coatlán</t>
  </si>
  <si>
    <t>20160</t>
  </si>
  <si>
    <t>160</t>
  </si>
  <si>
    <t>San Jerónimo Silacayoapilla</t>
  </si>
  <si>
    <t>20161</t>
  </si>
  <si>
    <t>161</t>
  </si>
  <si>
    <t>San Jerónimo Sosola</t>
  </si>
  <si>
    <t>20162</t>
  </si>
  <si>
    <t>162</t>
  </si>
  <si>
    <t>San Jerónimo Taviche</t>
  </si>
  <si>
    <t>20163</t>
  </si>
  <si>
    <t>163</t>
  </si>
  <si>
    <t>San Jerónimo Tecóatl</t>
  </si>
  <si>
    <t>20164</t>
  </si>
  <si>
    <t>164</t>
  </si>
  <si>
    <t>San Jorge Nuchita</t>
  </si>
  <si>
    <t>20165</t>
  </si>
  <si>
    <t>165</t>
  </si>
  <si>
    <t>San José Ayuquila</t>
  </si>
  <si>
    <t>20166</t>
  </si>
  <si>
    <t>166</t>
  </si>
  <si>
    <t>San José Chiltepec</t>
  </si>
  <si>
    <t>20167</t>
  </si>
  <si>
    <t>167</t>
  </si>
  <si>
    <t>San José del Peñasco</t>
  </si>
  <si>
    <t>20168</t>
  </si>
  <si>
    <t>168</t>
  </si>
  <si>
    <t>San José Estancia Grande</t>
  </si>
  <si>
    <t>20169</t>
  </si>
  <si>
    <t>169</t>
  </si>
  <si>
    <t>San José Independencia</t>
  </si>
  <si>
    <t>20170</t>
  </si>
  <si>
    <t>170</t>
  </si>
  <si>
    <t>San José Lachiguiri</t>
  </si>
  <si>
    <t>20171</t>
  </si>
  <si>
    <t>171</t>
  </si>
  <si>
    <t>San José Tenango</t>
  </si>
  <si>
    <t>20172</t>
  </si>
  <si>
    <t>172</t>
  </si>
  <si>
    <t>San Juan Achiutla</t>
  </si>
  <si>
    <t>20173</t>
  </si>
  <si>
    <t>173</t>
  </si>
  <si>
    <t>San Juan Atepec</t>
  </si>
  <si>
    <t>20174</t>
  </si>
  <si>
    <t>174</t>
  </si>
  <si>
    <t>Ánimas Trujano</t>
  </si>
  <si>
    <t>20175</t>
  </si>
  <si>
    <t>175</t>
  </si>
  <si>
    <t>San Juan Bautista Atatlahuca</t>
  </si>
  <si>
    <t>20176</t>
  </si>
  <si>
    <t>176</t>
  </si>
  <si>
    <t>San Juan Bautista Coixtlahuaca</t>
  </si>
  <si>
    <t>20177</t>
  </si>
  <si>
    <t>177</t>
  </si>
  <si>
    <t>San Juan Bautista Cuicatlán</t>
  </si>
  <si>
    <t>20178</t>
  </si>
  <si>
    <t>178</t>
  </si>
  <si>
    <t>San Juan Bautista Guelache</t>
  </si>
  <si>
    <t>20179</t>
  </si>
  <si>
    <t>179</t>
  </si>
  <si>
    <t>San Juan Bautista Jayacatlán</t>
  </si>
  <si>
    <t>20180</t>
  </si>
  <si>
    <t>180</t>
  </si>
  <si>
    <t>San Juan Bautista Lo de Soto</t>
  </si>
  <si>
    <t>20181</t>
  </si>
  <si>
    <t>181</t>
  </si>
  <si>
    <t>San Juan Bautista Suchitepec</t>
  </si>
  <si>
    <t>20182</t>
  </si>
  <si>
    <t>182</t>
  </si>
  <si>
    <t>San Juan Bautista Tlacoatzintepec</t>
  </si>
  <si>
    <t>20183</t>
  </si>
  <si>
    <t>183</t>
  </si>
  <si>
    <t>San Juan Bautista Tlachichilco</t>
  </si>
  <si>
    <t>20184</t>
  </si>
  <si>
    <t>184</t>
  </si>
  <si>
    <t>San Juan Bautista Tuxtepec</t>
  </si>
  <si>
    <t>20185</t>
  </si>
  <si>
    <t>185</t>
  </si>
  <si>
    <t>San Juan Cacahuatepec</t>
  </si>
  <si>
    <t>20186</t>
  </si>
  <si>
    <t>186</t>
  </si>
  <si>
    <t>San Juan Cieneguilla</t>
  </si>
  <si>
    <t>20187</t>
  </si>
  <si>
    <t>187</t>
  </si>
  <si>
    <t>San Juan Coatzóspam</t>
  </si>
  <si>
    <t>20188</t>
  </si>
  <si>
    <t>188</t>
  </si>
  <si>
    <t>San Juan Colorado</t>
  </si>
  <si>
    <t>20189</t>
  </si>
  <si>
    <t>189</t>
  </si>
  <si>
    <t>San Juan Comaltepec</t>
  </si>
  <si>
    <t>20190</t>
  </si>
  <si>
    <t>190</t>
  </si>
  <si>
    <t>San Juan Cotzocón</t>
  </si>
  <si>
    <t>20191</t>
  </si>
  <si>
    <t>191</t>
  </si>
  <si>
    <t>San Juan Chicomezúchil</t>
  </si>
  <si>
    <t>20192</t>
  </si>
  <si>
    <t>192</t>
  </si>
  <si>
    <t>San Juan Chilateca</t>
  </si>
  <si>
    <t>20193</t>
  </si>
  <si>
    <t>193</t>
  </si>
  <si>
    <t>San Juan del Estado</t>
  </si>
  <si>
    <t>20194</t>
  </si>
  <si>
    <t>194</t>
  </si>
  <si>
    <t>20195</t>
  </si>
  <si>
    <t>195</t>
  </si>
  <si>
    <t>San Juan Diuxi</t>
  </si>
  <si>
    <t>20196</t>
  </si>
  <si>
    <t>196</t>
  </si>
  <si>
    <t>San Juan Evangelista Analco</t>
  </si>
  <si>
    <t>20197</t>
  </si>
  <si>
    <t>197</t>
  </si>
  <si>
    <t>San Juan Guelavía</t>
  </si>
  <si>
    <t>20198</t>
  </si>
  <si>
    <t>198</t>
  </si>
  <si>
    <t>San Juan Guichicovi</t>
  </si>
  <si>
    <t>20199</t>
  </si>
  <si>
    <t>199</t>
  </si>
  <si>
    <t>San Juan Ihualtepec</t>
  </si>
  <si>
    <t>20200</t>
  </si>
  <si>
    <t>200</t>
  </si>
  <si>
    <t>San Juan Juquila Mixes</t>
  </si>
  <si>
    <t>20201</t>
  </si>
  <si>
    <t>201</t>
  </si>
  <si>
    <t>San Juan Juquila Vijanos</t>
  </si>
  <si>
    <t>20202</t>
  </si>
  <si>
    <t>202</t>
  </si>
  <si>
    <t>San Juan Lachao</t>
  </si>
  <si>
    <t>20203</t>
  </si>
  <si>
    <t>203</t>
  </si>
  <si>
    <t>San Juan Lachigalla</t>
  </si>
  <si>
    <t>20204</t>
  </si>
  <si>
    <t>204</t>
  </si>
  <si>
    <t>San Juan Lajarcia</t>
  </si>
  <si>
    <t>20205</t>
  </si>
  <si>
    <t>205</t>
  </si>
  <si>
    <t>San Juan Lalana</t>
  </si>
  <si>
    <t>20206</t>
  </si>
  <si>
    <t>206</t>
  </si>
  <si>
    <t>San Juan de los Cués</t>
  </si>
  <si>
    <t>20207</t>
  </si>
  <si>
    <t>207</t>
  </si>
  <si>
    <t>San Juan Mazatlán</t>
  </si>
  <si>
    <t>20208</t>
  </si>
  <si>
    <t>208</t>
  </si>
  <si>
    <t>San Juan Mixtepec</t>
  </si>
  <si>
    <t>20209</t>
  </si>
  <si>
    <t>209</t>
  </si>
  <si>
    <t>20210</t>
  </si>
  <si>
    <t>210</t>
  </si>
  <si>
    <t>San Juan Ñumí</t>
  </si>
  <si>
    <t>20211</t>
  </si>
  <si>
    <t>211</t>
  </si>
  <si>
    <t>San Juan Ozolotepec</t>
  </si>
  <si>
    <t>20212</t>
  </si>
  <si>
    <t>212</t>
  </si>
  <si>
    <t>San Juan Petlapa</t>
  </si>
  <si>
    <t>20213</t>
  </si>
  <si>
    <t>213</t>
  </si>
  <si>
    <t>San Juan Quiahije</t>
  </si>
  <si>
    <t>20214</t>
  </si>
  <si>
    <t>214</t>
  </si>
  <si>
    <t>San Juan Quiotepec</t>
  </si>
  <si>
    <t>20215</t>
  </si>
  <si>
    <t>215</t>
  </si>
  <si>
    <t>San Juan Sayultepec</t>
  </si>
  <si>
    <t>20216</t>
  </si>
  <si>
    <t>216</t>
  </si>
  <si>
    <t>San Juan Tabaá</t>
  </si>
  <si>
    <t>20217</t>
  </si>
  <si>
    <t>217</t>
  </si>
  <si>
    <t>San Juan Tamazola</t>
  </si>
  <si>
    <t>20218</t>
  </si>
  <si>
    <t>218</t>
  </si>
  <si>
    <t>San Juan Teita</t>
  </si>
  <si>
    <t>20219</t>
  </si>
  <si>
    <t>219</t>
  </si>
  <si>
    <t>San Juan Teitipac</t>
  </si>
  <si>
    <t>20220</t>
  </si>
  <si>
    <t>220</t>
  </si>
  <si>
    <t>San Juan Tepeuxila</t>
  </si>
  <si>
    <t>20221</t>
  </si>
  <si>
    <t>221</t>
  </si>
  <si>
    <t>San Juan Teposcolula</t>
  </si>
  <si>
    <t>20222</t>
  </si>
  <si>
    <t>222</t>
  </si>
  <si>
    <t>San Juan Yaeé</t>
  </si>
  <si>
    <t>20223</t>
  </si>
  <si>
    <t>223</t>
  </si>
  <si>
    <t>San Juan Yatzona</t>
  </si>
  <si>
    <t>20224</t>
  </si>
  <si>
    <t>224</t>
  </si>
  <si>
    <t>San Juan Yucuita</t>
  </si>
  <si>
    <t>20225</t>
  </si>
  <si>
    <t>225</t>
  </si>
  <si>
    <t>San Lorenzo</t>
  </si>
  <si>
    <t>20226</t>
  </si>
  <si>
    <t>226</t>
  </si>
  <si>
    <t>San Lorenzo Albarradas</t>
  </si>
  <si>
    <t>20227</t>
  </si>
  <si>
    <t>227</t>
  </si>
  <si>
    <t>San Lorenzo Cacaotepec</t>
  </si>
  <si>
    <t>20228</t>
  </si>
  <si>
    <t>228</t>
  </si>
  <si>
    <t>San Lorenzo Cuaunecuiltitla</t>
  </si>
  <si>
    <t>20229</t>
  </si>
  <si>
    <t>229</t>
  </si>
  <si>
    <t>San Lorenzo Texmelúcan</t>
  </si>
  <si>
    <t>20230</t>
  </si>
  <si>
    <t>230</t>
  </si>
  <si>
    <t>San Lorenzo Victoria</t>
  </si>
  <si>
    <t>20231</t>
  </si>
  <si>
    <t>231</t>
  </si>
  <si>
    <t>San Lucas Camotlán</t>
  </si>
  <si>
    <t>20232</t>
  </si>
  <si>
    <t>232</t>
  </si>
  <si>
    <t>San Lucas Ojitlán</t>
  </si>
  <si>
    <t>20233</t>
  </si>
  <si>
    <t>233</t>
  </si>
  <si>
    <t>San Lucas Quiaviní</t>
  </si>
  <si>
    <t>20234</t>
  </si>
  <si>
    <t>234</t>
  </si>
  <si>
    <t>San Lucas Zoquiápam</t>
  </si>
  <si>
    <t>20235</t>
  </si>
  <si>
    <t>235</t>
  </si>
  <si>
    <t>San Luis Amatlán</t>
  </si>
  <si>
    <t>20236</t>
  </si>
  <si>
    <t>236</t>
  </si>
  <si>
    <t>San Marcial Ozolotepec</t>
  </si>
  <si>
    <t>20237</t>
  </si>
  <si>
    <t>237</t>
  </si>
  <si>
    <t>San Marcos Arteaga</t>
  </si>
  <si>
    <t>20238</t>
  </si>
  <si>
    <t>238</t>
  </si>
  <si>
    <t>San Martín de los Cansecos</t>
  </si>
  <si>
    <t>20239</t>
  </si>
  <si>
    <t>239</t>
  </si>
  <si>
    <t>San Martín Huamelúlpam</t>
  </si>
  <si>
    <t>20240</t>
  </si>
  <si>
    <t>240</t>
  </si>
  <si>
    <t>San Martín Itunyoso</t>
  </si>
  <si>
    <t>20241</t>
  </si>
  <si>
    <t>241</t>
  </si>
  <si>
    <t>San Martín Lachilá</t>
  </si>
  <si>
    <t>20242</t>
  </si>
  <si>
    <t>242</t>
  </si>
  <si>
    <t>San Martín Peras</t>
  </si>
  <si>
    <t>20243</t>
  </si>
  <si>
    <t>243</t>
  </si>
  <si>
    <t>San Martín Tilcajete</t>
  </si>
  <si>
    <t>20244</t>
  </si>
  <si>
    <t>244</t>
  </si>
  <si>
    <t>San Martín Toxpalan</t>
  </si>
  <si>
    <t>20245</t>
  </si>
  <si>
    <t>245</t>
  </si>
  <si>
    <t>San Martín Zacatepec</t>
  </si>
  <si>
    <t>20246</t>
  </si>
  <si>
    <t>246</t>
  </si>
  <si>
    <t>San Mateo Cajonos</t>
  </si>
  <si>
    <t>20247</t>
  </si>
  <si>
    <t>247</t>
  </si>
  <si>
    <t>Capulálpam de Méndez</t>
  </si>
  <si>
    <t>20248</t>
  </si>
  <si>
    <t>248</t>
  </si>
  <si>
    <t>San Mateo del Mar</t>
  </si>
  <si>
    <t>20249</t>
  </si>
  <si>
    <t>249</t>
  </si>
  <si>
    <t>San Mateo Yoloxochitlán</t>
  </si>
  <si>
    <t>20250</t>
  </si>
  <si>
    <t>250</t>
  </si>
  <si>
    <t>San Mateo Etlatongo</t>
  </si>
  <si>
    <t>20251</t>
  </si>
  <si>
    <t>251</t>
  </si>
  <si>
    <t>San Mateo Nejápam</t>
  </si>
  <si>
    <t>20252</t>
  </si>
  <si>
    <t>252</t>
  </si>
  <si>
    <t>San Mateo Peñasco</t>
  </si>
  <si>
    <t>20253</t>
  </si>
  <si>
    <t>253</t>
  </si>
  <si>
    <t>San Mateo Piñas</t>
  </si>
  <si>
    <t>20254</t>
  </si>
  <si>
    <t>254</t>
  </si>
  <si>
    <t>San Mateo Río Hondo</t>
  </si>
  <si>
    <t>20255</t>
  </si>
  <si>
    <t>255</t>
  </si>
  <si>
    <t>San Mateo Sindihui</t>
  </si>
  <si>
    <t>20256</t>
  </si>
  <si>
    <t>256</t>
  </si>
  <si>
    <t>San Mateo Tlapiltepec</t>
  </si>
  <si>
    <t>20257</t>
  </si>
  <si>
    <t>257</t>
  </si>
  <si>
    <t>San Melchor Betaza</t>
  </si>
  <si>
    <t>20258</t>
  </si>
  <si>
    <t>258</t>
  </si>
  <si>
    <t>San Miguel Achiutla</t>
  </si>
  <si>
    <t>20259</t>
  </si>
  <si>
    <t>259</t>
  </si>
  <si>
    <t>San Miguel Ahuehuetitlán</t>
  </si>
  <si>
    <t>20260</t>
  </si>
  <si>
    <t>260</t>
  </si>
  <si>
    <t>San Miguel Aloápam</t>
  </si>
  <si>
    <t>20261</t>
  </si>
  <si>
    <t>261</t>
  </si>
  <si>
    <t>San Miguel Amatitlán</t>
  </si>
  <si>
    <t>20262</t>
  </si>
  <si>
    <t>262</t>
  </si>
  <si>
    <t>San Miguel Amatlán</t>
  </si>
  <si>
    <t>20263</t>
  </si>
  <si>
    <t>263</t>
  </si>
  <si>
    <t>San Miguel Coatlán</t>
  </si>
  <si>
    <t>20264</t>
  </si>
  <si>
    <t>264</t>
  </si>
  <si>
    <t>San Miguel Chicahua</t>
  </si>
  <si>
    <t>20265</t>
  </si>
  <si>
    <t>265</t>
  </si>
  <si>
    <t>San Miguel Chimalapa</t>
  </si>
  <si>
    <t>20266</t>
  </si>
  <si>
    <t>266</t>
  </si>
  <si>
    <t>San Miguel del Puerto</t>
  </si>
  <si>
    <t>20267</t>
  </si>
  <si>
    <t>267</t>
  </si>
  <si>
    <t>San Miguel del Río</t>
  </si>
  <si>
    <t>20268</t>
  </si>
  <si>
    <t>268</t>
  </si>
  <si>
    <t>San Miguel Ejutla</t>
  </si>
  <si>
    <t>20269</t>
  </si>
  <si>
    <t>269</t>
  </si>
  <si>
    <t>San Miguel el Grande</t>
  </si>
  <si>
    <t>20270</t>
  </si>
  <si>
    <t>270</t>
  </si>
  <si>
    <t>San Miguel Huautla</t>
  </si>
  <si>
    <t>20271</t>
  </si>
  <si>
    <t>271</t>
  </si>
  <si>
    <t>San Miguel Mixtepec</t>
  </si>
  <si>
    <t>20272</t>
  </si>
  <si>
    <t>272</t>
  </si>
  <si>
    <t>San Miguel Panixtlahuaca</t>
  </si>
  <si>
    <t>20273</t>
  </si>
  <si>
    <t>273</t>
  </si>
  <si>
    <t>San Miguel Peras</t>
  </si>
  <si>
    <t>20274</t>
  </si>
  <si>
    <t>274</t>
  </si>
  <si>
    <t>San Miguel Piedras</t>
  </si>
  <si>
    <t>20275</t>
  </si>
  <si>
    <t>275</t>
  </si>
  <si>
    <t>San Miguel Quetzaltepec</t>
  </si>
  <si>
    <t>20276</t>
  </si>
  <si>
    <t>276</t>
  </si>
  <si>
    <t>San Miguel Santa Flor</t>
  </si>
  <si>
    <t>20277</t>
  </si>
  <si>
    <t>277</t>
  </si>
  <si>
    <t>Villa Sola de Vega</t>
  </si>
  <si>
    <t>20278</t>
  </si>
  <si>
    <t>278</t>
  </si>
  <si>
    <t>San Miguel Soyaltepec</t>
  </si>
  <si>
    <t>20279</t>
  </si>
  <si>
    <t>279</t>
  </si>
  <si>
    <t>San Miguel Suchixtepec</t>
  </si>
  <si>
    <t>20280</t>
  </si>
  <si>
    <t>280</t>
  </si>
  <si>
    <t>Villa Talea de Castro</t>
  </si>
  <si>
    <t>20281</t>
  </si>
  <si>
    <t>281</t>
  </si>
  <si>
    <t>San Miguel Tecomatlán</t>
  </si>
  <si>
    <t>20282</t>
  </si>
  <si>
    <t>282</t>
  </si>
  <si>
    <t>San Miguel Tenango</t>
  </si>
  <si>
    <t>20283</t>
  </si>
  <si>
    <t>283</t>
  </si>
  <si>
    <t>San Miguel Tequixtepec</t>
  </si>
  <si>
    <t>20284</t>
  </si>
  <si>
    <t>284</t>
  </si>
  <si>
    <t>San Miguel Tilquiápam</t>
  </si>
  <si>
    <t>20285</t>
  </si>
  <si>
    <t>285</t>
  </si>
  <si>
    <t>San Miguel Tlacamama</t>
  </si>
  <si>
    <t>20286</t>
  </si>
  <si>
    <t>286</t>
  </si>
  <si>
    <t>San Miguel Tlacotepec</t>
  </si>
  <si>
    <t>20287</t>
  </si>
  <si>
    <t>287</t>
  </si>
  <si>
    <t>San Miguel Tulancingo</t>
  </si>
  <si>
    <t>20288</t>
  </si>
  <si>
    <t>288</t>
  </si>
  <si>
    <t>San Miguel Yotao</t>
  </si>
  <si>
    <t>20289</t>
  </si>
  <si>
    <t>289</t>
  </si>
  <si>
    <t>San Nicolás</t>
  </si>
  <si>
    <t>20290</t>
  </si>
  <si>
    <t>290</t>
  </si>
  <si>
    <t>San Nicolás Hidalgo</t>
  </si>
  <si>
    <t>20291</t>
  </si>
  <si>
    <t>291</t>
  </si>
  <si>
    <t>San Pablo Coatlán</t>
  </si>
  <si>
    <t>20292</t>
  </si>
  <si>
    <t>292</t>
  </si>
  <si>
    <t>San Pablo Cuatro Venados</t>
  </si>
  <si>
    <t>20293</t>
  </si>
  <si>
    <t>293</t>
  </si>
  <si>
    <t>San Pablo Etla</t>
  </si>
  <si>
    <t>20294</t>
  </si>
  <si>
    <t>294</t>
  </si>
  <si>
    <t>San Pablo Huitzo</t>
  </si>
  <si>
    <t>20295</t>
  </si>
  <si>
    <t>295</t>
  </si>
  <si>
    <t>San Pablo Huixtepec</t>
  </si>
  <si>
    <t>20296</t>
  </si>
  <si>
    <t>296</t>
  </si>
  <si>
    <t>San Pablo Macuiltianguis</t>
  </si>
  <si>
    <t>20297</t>
  </si>
  <si>
    <t>297</t>
  </si>
  <si>
    <t>San Pablo Tijaltepec</t>
  </si>
  <si>
    <t>20298</t>
  </si>
  <si>
    <t>298</t>
  </si>
  <si>
    <t>San Pablo Villa de Mitla</t>
  </si>
  <si>
    <t>20299</t>
  </si>
  <si>
    <t>299</t>
  </si>
  <si>
    <t>San Pablo Yaganiza</t>
  </si>
  <si>
    <t>20300</t>
  </si>
  <si>
    <t>300</t>
  </si>
  <si>
    <t>San Pedro Amuzgos</t>
  </si>
  <si>
    <t>20301</t>
  </si>
  <si>
    <t>301</t>
  </si>
  <si>
    <t>San Pedro Apóstol</t>
  </si>
  <si>
    <t>20302</t>
  </si>
  <si>
    <t>302</t>
  </si>
  <si>
    <t>San Pedro Atoyac</t>
  </si>
  <si>
    <t>20303</t>
  </si>
  <si>
    <t>303</t>
  </si>
  <si>
    <t>San Pedro Cajonos</t>
  </si>
  <si>
    <t>20304</t>
  </si>
  <si>
    <t>304</t>
  </si>
  <si>
    <t>San Pedro Coxcaltepec Cántaros</t>
  </si>
  <si>
    <t>20305</t>
  </si>
  <si>
    <t>305</t>
  </si>
  <si>
    <t>San Pedro Comitancillo</t>
  </si>
  <si>
    <t>20306</t>
  </si>
  <si>
    <t>306</t>
  </si>
  <si>
    <t>San Pedro el Alto</t>
  </si>
  <si>
    <t>20307</t>
  </si>
  <si>
    <t>307</t>
  </si>
  <si>
    <t>San Pedro Huamelula</t>
  </si>
  <si>
    <t>20308</t>
  </si>
  <si>
    <t>308</t>
  </si>
  <si>
    <t>San Pedro Huilotepec</t>
  </si>
  <si>
    <t>20309</t>
  </si>
  <si>
    <t>309</t>
  </si>
  <si>
    <t>San Pedro Ixcatlán</t>
  </si>
  <si>
    <t>20310</t>
  </si>
  <si>
    <t>310</t>
  </si>
  <si>
    <t>San Pedro Ixtlahuaca</t>
  </si>
  <si>
    <t>20311</t>
  </si>
  <si>
    <t>311</t>
  </si>
  <si>
    <t>San Pedro Jaltepetongo</t>
  </si>
  <si>
    <t>20312</t>
  </si>
  <si>
    <t>312</t>
  </si>
  <si>
    <t>San Pedro Jicayán</t>
  </si>
  <si>
    <t>20313</t>
  </si>
  <si>
    <t>313</t>
  </si>
  <si>
    <t>San Pedro Jocotipac</t>
  </si>
  <si>
    <t>20314</t>
  </si>
  <si>
    <t>314</t>
  </si>
  <si>
    <t>San Pedro Juchatengo</t>
  </si>
  <si>
    <t>20315</t>
  </si>
  <si>
    <t>315</t>
  </si>
  <si>
    <t>San Pedro Mártir</t>
  </si>
  <si>
    <t>20316</t>
  </si>
  <si>
    <t>316</t>
  </si>
  <si>
    <t>San Pedro Mártir Quiechapa</t>
  </si>
  <si>
    <t>20317</t>
  </si>
  <si>
    <t>317</t>
  </si>
  <si>
    <t>San Pedro Mártir Yucuxaco</t>
  </si>
  <si>
    <t>20318</t>
  </si>
  <si>
    <t>318</t>
  </si>
  <si>
    <t>San Pedro Mixtepec</t>
  </si>
  <si>
    <t>20319</t>
  </si>
  <si>
    <t>319</t>
  </si>
  <si>
    <t>20320</t>
  </si>
  <si>
    <t>320</t>
  </si>
  <si>
    <t>San Pedro Molinos</t>
  </si>
  <si>
    <t>20321</t>
  </si>
  <si>
    <t>321</t>
  </si>
  <si>
    <t>San Pedro Nopala</t>
  </si>
  <si>
    <t>20322</t>
  </si>
  <si>
    <t>322</t>
  </si>
  <si>
    <t>San Pedro Ocopetatillo</t>
  </si>
  <si>
    <t>20323</t>
  </si>
  <si>
    <t>323</t>
  </si>
  <si>
    <t>San Pedro Ocotepec</t>
  </si>
  <si>
    <t>20324</t>
  </si>
  <si>
    <t>324</t>
  </si>
  <si>
    <t>San Pedro Pochutla</t>
  </si>
  <si>
    <t>20325</t>
  </si>
  <si>
    <t>325</t>
  </si>
  <si>
    <t>San Pedro Quiatoni</t>
  </si>
  <si>
    <t>20326</t>
  </si>
  <si>
    <t>326</t>
  </si>
  <si>
    <t>San Pedro Sochiápam</t>
  </si>
  <si>
    <t>20327</t>
  </si>
  <si>
    <t>327</t>
  </si>
  <si>
    <t>San Pedro Tapanatepec</t>
  </si>
  <si>
    <t>20328</t>
  </si>
  <si>
    <t>328</t>
  </si>
  <si>
    <t>San Pedro Taviche</t>
  </si>
  <si>
    <t>20329</t>
  </si>
  <si>
    <t>329</t>
  </si>
  <si>
    <t>San Pedro Teozacoalco</t>
  </si>
  <si>
    <t>20330</t>
  </si>
  <si>
    <t>330</t>
  </si>
  <si>
    <t>San Pedro Teutila</t>
  </si>
  <si>
    <t>20331</t>
  </si>
  <si>
    <t>331</t>
  </si>
  <si>
    <t>San Pedro Tidaá</t>
  </si>
  <si>
    <t>20332</t>
  </si>
  <si>
    <t>332</t>
  </si>
  <si>
    <t>San Pedro Topiltepec</t>
  </si>
  <si>
    <t>20333</t>
  </si>
  <si>
    <t>333</t>
  </si>
  <si>
    <t>San Pedro Totolápam</t>
  </si>
  <si>
    <t>20334</t>
  </si>
  <si>
    <t>334</t>
  </si>
  <si>
    <t>Villa de Tututepec</t>
  </si>
  <si>
    <t>20335</t>
  </si>
  <si>
    <t>335</t>
  </si>
  <si>
    <t>San Pedro Yaneri</t>
  </si>
  <si>
    <t>20336</t>
  </si>
  <si>
    <t>336</t>
  </si>
  <si>
    <t>San Pedro Yólox</t>
  </si>
  <si>
    <t>20337</t>
  </si>
  <si>
    <t>337</t>
  </si>
  <si>
    <t>San Pedro y San Pablo Ayutla</t>
  </si>
  <si>
    <t>20338</t>
  </si>
  <si>
    <t>338</t>
  </si>
  <si>
    <t>Villa de Etla</t>
  </si>
  <si>
    <t>20339</t>
  </si>
  <si>
    <t>339</t>
  </si>
  <si>
    <t>San Pedro y San Pablo Teposcolula</t>
  </si>
  <si>
    <t>20340</t>
  </si>
  <si>
    <t>340</t>
  </si>
  <si>
    <t>San Pedro y San Pablo Tequixtepec</t>
  </si>
  <si>
    <t>20341</t>
  </si>
  <si>
    <t>341</t>
  </si>
  <si>
    <t>San Pedro Yucunama</t>
  </si>
  <si>
    <t>20342</t>
  </si>
  <si>
    <t>342</t>
  </si>
  <si>
    <t>San Raymundo Jalpan</t>
  </si>
  <si>
    <t>20343</t>
  </si>
  <si>
    <t>343</t>
  </si>
  <si>
    <t>San Sebastián Abasolo</t>
  </si>
  <si>
    <t>20344</t>
  </si>
  <si>
    <t>344</t>
  </si>
  <si>
    <t>San Sebastián Coatlán</t>
  </si>
  <si>
    <t>20345</t>
  </si>
  <si>
    <t>345</t>
  </si>
  <si>
    <t>San Sebastián Ixcapa</t>
  </si>
  <si>
    <t>20346</t>
  </si>
  <si>
    <t>346</t>
  </si>
  <si>
    <t>San Sebastián Nicananduta</t>
  </si>
  <si>
    <t>20347</t>
  </si>
  <si>
    <t>347</t>
  </si>
  <si>
    <t>San Sebastián Río Hondo</t>
  </si>
  <si>
    <t>20348</t>
  </si>
  <si>
    <t>348</t>
  </si>
  <si>
    <t>San Sebastián Tecomaxtlahuaca</t>
  </si>
  <si>
    <t>20349</t>
  </si>
  <si>
    <t>349</t>
  </si>
  <si>
    <t>San Sebastián Teitipac</t>
  </si>
  <si>
    <t>20350</t>
  </si>
  <si>
    <t>350</t>
  </si>
  <si>
    <t>San Sebastián Tutla</t>
  </si>
  <si>
    <t>20351</t>
  </si>
  <si>
    <t>351</t>
  </si>
  <si>
    <t>San Simón Almolongas</t>
  </si>
  <si>
    <t>20352</t>
  </si>
  <si>
    <t>352</t>
  </si>
  <si>
    <t>San Simón Zahuatlán</t>
  </si>
  <si>
    <t>20353</t>
  </si>
  <si>
    <t>353</t>
  </si>
  <si>
    <t>Santa Ana</t>
  </si>
  <si>
    <t>20354</t>
  </si>
  <si>
    <t>354</t>
  </si>
  <si>
    <t>Santa Ana Ateixtlahuaca</t>
  </si>
  <si>
    <t>20355</t>
  </si>
  <si>
    <t>355</t>
  </si>
  <si>
    <t>Santa Ana Cuauhtémoc</t>
  </si>
  <si>
    <t>20356</t>
  </si>
  <si>
    <t>356</t>
  </si>
  <si>
    <t>Santa Ana del Valle</t>
  </si>
  <si>
    <t>20357</t>
  </si>
  <si>
    <t>357</t>
  </si>
  <si>
    <t>Santa Ana Tavela</t>
  </si>
  <si>
    <t>20358</t>
  </si>
  <si>
    <t>358</t>
  </si>
  <si>
    <t>Santa Ana Tlapacoyan</t>
  </si>
  <si>
    <t>20359</t>
  </si>
  <si>
    <t>359</t>
  </si>
  <si>
    <t>Santa Ana Yareni</t>
  </si>
  <si>
    <t>20360</t>
  </si>
  <si>
    <t>360</t>
  </si>
  <si>
    <t>Santa Ana Zegache</t>
  </si>
  <si>
    <t>20361</t>
  </si>
  <si>
    <t>361</t>
  </si>
  <si>
    <t>Santa Catalina Quierí</t>
  </si>
  <si>
    <t>20362</t>
  </si>
  <si>
    <t>362</t>
  </si>
  <si>
    <t>Santa Catarina Cuixtla</t>
  </si>
  <si>
    <t>20363</t>
  </si>
  <si>
    <t>363</t>
  </si>
  <si>
    <t>Santa Catarina Ixtepeji</t>
  </si>
  <si>
    <t>20364</t>
  </si>
  <si>
    <t>364</t>
  </si>
  <si>
    <t>Santa Catarina Juquila</t>
  </si>
  <si>
    <t>20365</t>
  </si>
  <si>
    <t>365</t>
  </si>
  <si>
    <t>Santa Catarina Lachatao</t>
  </si>
  <si>
    <t>20366</t>
  </si>
  <si>
    <t>366</t>
  </si>
  <si>
    <t>Santa Catarina Loxicha</t>
  </si>
  <si>
    <t>20367</t>
  </si>
  <si>
    <t>367</t>
  </si>
  <si>
    <t>Santa Catarina Mechoacán</t>
  </si>
  <si>
    <t>20368</t>
  </si>
  <si>
    <t>368</t>
  </si>
  <si>
    <t>Santa Catarina Minas</t>
  </si>
  <si>
    <t>20369</t>
  </si>
  <si>
    <t>369</t>
  </si>
  <si>
    <t>Santa Catarina Quiané</t>
  </si>
  <si>
    <t>20370</t>
  </si>
  <si>
    <t>370</t>
  </si>
  <si>
    <t>Santa Catarina Tayata</t>
  </si>
  <si>
    <t>20371</t>
  </si>
  <si>
    <t>371</t>
  </si>
  <si>
    <t>Santa Catarina Ticuá</t>
  </si>
  <si>
    <t>20372</t>
  </si>
  <si>
    <t>372</t>
  </si>
  <si>
    <t>Santa Catarina Yosonotú</t>
  </si>
  <si>
    <t>20373</t>
  </si>
  <si>
    <t>373</t>
  </si>
  <si>
    <t>Santa Catarina Zapoquila</t>
  </si>
  <si>
    <t>20374</t>
  </si>
  <si>
    <t>374</t>
  </si>
  <si>
    <t>Santa Cruz Acatepec</t>
  </si>
  <si>
    <t>20375</t>
  </si>
  <si>
    <t>375</t>
  </si>
  <si>
    <t>Santa Cruz Amilpas</t>
  </si>
  <si>
    <t>20376</t>
  </si>
  <si>
    <t>376</t>
  </si>
  <si>
    <t>Santa Cruz de Bravo</t>
  </si>
  <si>
    <t>20377</t>
  </si>
  <si>
    <t>377</t>
  </si>
  <si>
    <t>Santa Cruz Itundujia</t>
  </si>
  <si>
    <t>20378</t>
  </si>
  <si>
    <t>378</t>
  </si>
  <si>
    <t>Santa Cruz Mixtepec</t>
  </si>
  <si>
    <t>20379</t>
  </si>
  <si>
    <t>379</t>
  </si>
  <si>
    <t>Santa Cruz Nundaco</t>
  </si>
  <si>
    <t>20380</t>
  </si>
  <si>
    <t>380</t>
  </si>
  <si>
    <t>Santa Cruz Papalutla</t>
  </si>
  <si>
    <t>20381</t>
  </si>
  <si>
    <t>381</t>
  </si>
  <si>
    <t>Santa Cruz Tacache de Mina</t>
  </si>
  <si>
    <t>20382</t>
  </si>
  <si>
    <t>382</t>
  </si>
  <si>
    <t>Santa Cruz Tacahua</t>
  </si>
  <si>
    <t>20383</t>
  </si>
  <si>
    <t>383</t>
  </si>
  <si>
    <t>Santa Cruz Tayata</t>
  </si>
  <si>
    <t>20384</t>
  </si>
  <si>
    <t>384</t>
  </si>
  <si>
    <t>Santa Cruz Xitla</t>
  </si>
  <si>
    <t>20385</t>
  </si>
  <si>
    <t>385</t>
  </si>
  <si>
    <t>Santa Cruz Xoxocotlán</t>
  </si>
  <si>
    <t>20386</t>
  </si>
  <si>
    <t>386</t>
  </si>
  <si>
    <t>Santa Cruz Zenzontepec</t>
  </si>
  <si>
    <t>20387</t>
  </si>
  <si>
    <t>387</t>
  </si>
  <si>
    <t>Santa Gertrudis</t>
  </si>
  <si>
    <t>20388</t>
  </si>
  <si>
    <t>388</t>
  </si>
  <si>
    <t>Santa Inés del Monte</t>
  </si>
  <si>
    <t>20389</t>
  </si>
  <si>
    <t>389</t>
  </si>
  <si>
    <t>Santa Inés Yatzeche</t>
  </si>
  <si>
    <t>20390</t>
  </si>
  <si>
    <t>390</t>
  </si>
  <si>
    <t>Santa Lucía del Camino</t>
  </si>
  <si>
    <t>20391</t>
  </si>
  <si>
    <t>391</t>
  </si>
  <si>
    <t>Santa Lucía Miahuatlán</t>
  </si>
  <si>
    <t>20392</t>
  </si>
  <si>
    <t>392</t>
  </si>
  <si>
    <t>Santa Lucía Monteverde</t>
  </si>
  <si>
    <t>20393</t>
  </si>
  <si>
    <t>393</t>
  </si>
  <si>
    <t>Santa Lucía Ocotlán</t>
  </si>
  <si>
    <t>20394</t>
  </si>
  <si>
    <t>394</t>
  </si>
  <si>
    <t>Santa María Alotepec</t>
  </si>
  <si>
    <t>20395</t>
  </si>
  <si>
    <t>395</t>
  </si>
  <si>
    <t>Santa María Apazco</t>
  </si>
  <si>
    <t>20396</t>
  </si>
  <si>
    <t>396</t>
  </si>
  <si>
    <t>Santa María la Asunción</t>
  </si>
  <si>
    <t>20397</t>
  </si>
  <si>
    <t>397</t>
  </si>
  <si>
    <t>Heroica Ciudad de Tlaxiaco</t>
  </si>
  <si>
    <t>20398</t>
  </si>
  <si>
    <t>398</t>
  </si>
  <si>
    <t>Ayoquezco de Aldama</t>
  </si>
  <si>
    <t>20399</t>
  </si>
  <si>
    <t>399</t>
  </si>
  <si>
    <t>Santa María Atzompa</t>
  </si>
  <si>
    <t>20400</t>
  </si>
  <si>
    <t>400</t>
  </si>
  <si>
    <t>Santa María Camotlán</t>
  </si>
  <si>
    <t>20401</t>
  </si>
  <si>
    <t>401</t>
  </si>
  <si>
    <t>Santa María Colotepec</t>
  </si>
  <si>
    <t>20402</t>
  </si>
  <si>
    <t>402</t>
  </si>
  <si>
    <t>Santa María Cortijo</t>
  </si>
  <si>
    <t>20403</t>
  </si>
  <si>
    <t>403</t>
  </si>
  <si>
    <t>Santa María Coyotepec</t>
  </si>
  <si>
    <t>20404</t>
  </si>
  <si>
    <t>404</t>
  </si>
  <si>
    <t>Santa María Chachoápam</t>
  </si>
  <si>
    <t>20405</t>
  </si>
  <si>
    <t>405</t>
  </si>
  <si>
    <t>Villa de Chilapa de Díaz</t>
  </si>
  <si>
    <t>20406</t>
  </si>
  <si>
    <t>406</t>
  </si>
  <si>
    <t>Santa María Chilchotla</t>
  </si>
  <si>
    <t>20407</t>
  </si>
  <si>
    <t>407</t>
  </si>
  <si>
    <t>Santa María Chimalapa</t>
  </si>
  <si>
    <t>20408</t>
  </si>
  <si>
    <t>408</t>
  </si>
  <si>
    <t>Santa María del Rosario</t>
  </si>
  <si>
    <t>20409</t>
  </si>
  <si>
    <t>409</t>
  </si>
  <si>
    <t>Santa María del Tule</t>
  </si>
  <si>
    <t>20410</t>
  </si>
  <si>
    <t>410</t>
  </si>
  <si>
    <t>Santa María Ecatepec</t>
  </si>
  <si>
    <t>20411</t>
  </si>
  <si>
    <t>411</t>
  </si>
  <si>
    <t>Santa María Guelacé</t>
  </si>
  <si>
    <t>20412</t>
  </si>
  <si>
    <t>412</t>
  </si>
  <si>
    <t>Santa María Guienagati</t>
  </si>
  <si>
    <t>20413</t>
  </si>
  <si>
    <t>413</t>
  </si>
  <si>
    <t>Santa María Huatulco</t>
  </si>
  <si>
    <t>20414</t>
  </si>
  <si>
    <t>414</t>
  </si>
  <si>
    <t>Santa María Huazolotitlán</t>
  </si>
  <si>
    <t>20415</t>
  </si>
  <si>
    <t>415</t>
  </si>
  <si>
    <t>Santa María Ipalapa</t>
  </si>
  <si>
    <t>20416</t>
  </si>
  <si>
    <t>416</t>
  </si>
  <si>
    <t>Santa María Ixcatlán</t>
  </si>
  <si>
    <t>20417</t>
  </si>
  <si>
    <t>417</t>
  </si>
  <si>
    <t>Santa María Jacatepec</t>
  </si>
  <si>
    <t>20418</t>
  </si>
  <si>
    <t>418</t>
  </si>
  <si>
    <t>Santa María Jalapa del Marqués</t>
  </si>
  <si>
    <t>20419</t>
  </si>
  <si>
    <t>419</t>
  </si>
  <si>
    <t>Santa María Jaltianguis</t>
  </si>
  <si>
    <t>20420</t>
  </si>
  <si>
    <t>420</t>
  </si>
  <si>
    <t>Santa María Lachixío</t>
  </si>
  <si>
    <t>20421</t>
  </si>
  <si>
    <t>421</t>
  </si>
  <si>
    <t>Santa María Mixtequilla</t>
  </si>
  <si>
    <t>20422</t>
  </si>
  <si>
    <t>422</t>
  </si>
  <si>
    <t>Santa María Nativitas</t>
  </si>
  <si>
    <t>20423</t>
  </si>
  <si>
    <t>423</t>
  </si>
  <si>
    <t>Santa María Nduayaco</t>
  </si>
  <si>
    <t>20424</t>
  </si>
  <si>
    <t>424</t>
  </si>
  <si>
    <t>Santa María Ozolotepec</t>
  </si>
  <si>
    <t>20425</t>
  </si>
  <si>
    <t>425</t>
  </si>
  <si>
    <t>Santa María Pápalo</t>
  </si>
  <si>
    <t>20426</t>
  </si>
  <si>
    <t>426</t>
  </si>
  <si>
    <t>Santa María Peñoles</t>
  </si>
  <si>
    <t>20427</t>
  </si>
  <si>
    <t>427</t>
  </si>
  <si>
    <t>Santa María Petapa</t>
  </si>
  <si>
    <t>20428</t>
  </si>
  <si>
    <t>428</t>
  </si>
  <si>
    <t>Santa María Quiegolani</t>
  </si>
  <si>
    <t>20429</t>
  </si>
  <si>
    <t>429</t>
  </si>
  <si>
    <t>Santa María Sola</t>
  </si>
  <si>
    <t>20430</t>
  </si>
  <si>
    <t>430</t>
  </si>
  <si>
    <t>Santa María Tataltepec</t>
  </si>
  <si>
    <t>20431</t>
  </si>
  <si>
    <t>431</t>
  </si>
  <si>
    <t>Santa María Tecomavaca</t>
  </si>
  <si>
    <t>20432</t>
  </si>
  <si>
    <t>432</t>
  </si>
  <si>
    <t>Santa María Temaxcalapa</t>
  </si>
  <si>
    <t>20433</t>
  </si>
  <si>
    <t>433</t>
  </si>
  <si>
    <t>Santa María Temaxcaltepec</t>
  </si>
  <si>
    <t>20434</t>
  </si>
  <si>
    <t>434</t>
  </si>
  <si>
    <t>Santa María Teopoxco</t>
  </si>
  <si>
    <t>20435</t>
  </si>
  <si>
    <t>435</t>
  </si>
  <si>
    <t>Santa María Tepantlali</t>
  </si>
  <si>
    <t>20436</t>
  </si>
  <si>
    <t>436</t>
  </si>
  <si>
    <t>Santa María Texcatitlán</t>
  </si>
  <si>
    <t>20437</t>
  </si>
  <si>
    <t>437</t>
  </si>
  <si>
    <t>Santa María Tlahuitoltepec</t>
  </si>
  <si>
    <t>20438</t>
  </si>
  <si>
    <t>438</t>
  </si>
  <si>
    <t>Santa María Tlalixtac</t>
  </si>
  <si>
    <t>20439</t>
  </si>
  <si>
    <t>439</t>
  </si>
  <si>
    <t>Santa María Tonameca</t>
  </si>
  <si>
    <t>20440</t>
  </si>
  <si>
    <t>440</t>
  </si>
  <si>
    <t>Santa María Totolapilla</t>
  </si>
  <si>
    <t>20441</t>
  </si>
  <si>
    <t>441</t>
  </si>
  <si>
    <t>Santa María Xadani</t>
  </si>
  <si>
    <t>20442</t>
  </si>
  <si>
    <t>442</t>
  </si>
  <si>
    <t>Santa María Yalina</t>
  </si>
  <si>
    <t>20443</t>
  </si>
  <si>
    <t>443</t>
  </si>
  <si>
    <t>Santa María Yavesía</t>
  </si>
  <si>
    <t>20444</t>
  </si>
  <si>
    <t>444</t>
  </si>
  <si>
    <t>Santa María Yolotepec</t>
  </si>
  <si>
    <t>20445</t>
  </si>
  <si>
    <t>445</t>
  </si>
  <si>
    <t>Santa María Yosoyúa</t>
  </si>
  <si>
    <t>20446</t>
  </si>
  <si>
    <t>446</t>
  </si>
  <si>
    <t>Santa María Yucuhiti</t>
  </si>
  <si>
    <t>20447</t>
  </si>
  <si>
    <t>447</t>
  </si>
  <si>
    <t>Santa María Zacatepec</t>
  </si>
  <si>
    <t>20448</t>
  </si>
  <si>
    <t>448</t>
  </si>
  <si>
    <t>Santa María Zaniza</t>
  </si>
  <si>
    <t>20449</t>
  </si>
  <si>
    <t>449</t>
  </si>
  <si>
    <t>Santa María Zoquitlán</t>
  </si>
  <si>
    <t>20450</t>
  </si>
  <si>
    <t>450</t>
  </si>
  <si>
    <t>Santiago Amoltepec</t>
  </si>
  <si>
    <t>20451</t>
  </si>
  <si>
    <t>451</t>
  </si>
  <si>
    <t>Santiago Apoala</t>
  </si>
  <si>
    <t>20452</t>
  </si>
  <si>
    <t>452</t>
  </si>
  <si>
    <t>Santiago Apóstol</t>
  </si>
  <si>
    <t>20453</t>
  </si>
  <si>
    <t>453</t>
  </si>
  <si>
    <t>Santiago Astata</t>
  </si>
  <si>
    <t>20454</t>
  </si>
  <si>
    <t>454</t>
  </si>
  <si>
    <t>Santiago Atitlán</t>
  </si>
  <si>
    <t>20455</t>
  </si>
  <si>
    <t>455</t>
  </si>
  <si>
    <t>Santiago Ayuquililla</t>
  </si>
  <si>
    <t>20456</t>
  </si>
  <si>
    <t>456</t>
  </si>
  <si>
    <t>Santiago Cacaloxtepec</t>
  </si>
  <si>
    <t>20457</t>
  </si>
  <si>
    <t>457</t>
  </si>
  <si>
    <t>Santiago Camotlán</t>
  </si>
  <si>
    <t>20458</t>
  </si>
  <si>
    <t>458</t>
  </si>
  <si>
    <t>Santiago Comaltepec</t>
  </si>
  <si>
    <t>20459</t>
  </si>
  <si>
    <t>459</t>
  </si>
  <si>
    <t>Santiago Chazumba</t>
  </si>
  <si>
    <t>20460</t>
  </si>
  <si>
    <t>460</t>
  </si>
  <si>
    <t>Santiago Choápam</t>
  </si>
  <si>
    <t>20461</t>
  </si>
  <si>
    <t>461</t>
  </si>
  <si>
    <t>Santiago del Río</t>
  </si>
  <si>
    <t>20462</t>
  </si>
  <si>
    <t>462</t>
  </si>
  <si>
    <t>Santiago Huajolotitlán</t>
  </si>
  <si>
    <t>20463</t>
  </si>
  <si>
    <t>463</t>
  </si>
  <si>
    <t>Santiago Huauclilla</t>
  </si>
  <si>
    <t>20464</t>
  </si>
  <si>
    <t>464</t>
  </si>
  <si>
    <t>Santiago Ihuitlán Plumas</t>
  </si>
  <si>
    <t>20465</t>
  </si>
  <si>
    <t>465</t>
  </si>
  <si>
    <t>Santiago Ixcuintepec</t>
  </si>
  <si>
    <t>20466</t>
  </si>
  <si>
    <t>466</t>
  </si>
  <si>
    <t>Santiago Ixtayutla</t>
  </si>
  <si>
    <t>20467</t>
  </si>
  <si>
    <t>467</t>
  </si>
  <si>
    <t>Santiago Jamiltepec</t>
  </si>
  <si>
    <t>20468</t>
  </si>
  <si>
    <t>468</t>
  </si>
  <si>
    <t>Santiago Jocotepec</t>
  </si>
  <si>
    <t>20469</t>
  </si>
  <si>
    <t>469</t>
  </si>
  <si>
    <t>Santiago Juxtlahuaca</t>
  </si>
  <si>
    <t>20470</t>
  </si>
  <si>
    <t>470</t>
  </si>
  <si>
    <t>Santiago Lachiguiri</t>
  </si>
  <si>
    <t>20471</t>
  </si>
  <si>
    <t>471</t>
  </si>
  <si>
    <t>Santiago Lalopa</t>
  </si>
  <si>
    <t>20472</t>
  </si>
  <si>
    <t>472</t>
  </si>
  <si>
    <t>Santiago Laollaga</t>
  </si>
  <si>
    <t>20473</t>
  </si>
  <si>
    <t>473</t>
  </si>
  <si>
    <t>Santiago Laxopa</t>
  </si>
  <si>
    <t>20474</t>
  </si>
  <si>
    <t>474</t>
  </si>
  <si>
    <t>Santiago Llano Grande</t>
  </si>
  <si>
    <t>20475</t>
  </si>
  <si>
    <t>475</t>
  </si>
  <si>
    <t>Santiago Matatlán</t>
  </si>
  <si>
    <t>20476</t>
  </si>
  <si>
    <t>476</t>
  </si>
  <si>
    <t>Santiago Miltepec</t>
  </si>
  <si>
    <t>20477</t>
  </si>
  <si>
    <t>477</t>
  </si>
  <si>
    <t>Santiago Minas</t>
  </si>
  <si>
    <t>20478</t>
  </si>
  <si>
    <t>478</t>
  </si>
  <si>
    <t>Santiago Nacaltepec</t>
  </si>
  <si>
    <t>20479</t>
  </si>
  <si>
    <t>479</t>
  </si>
  <si>
    <t>Santiago Nejapilla</t>
  </si>
  <si>
    <t>20480</t>
  </si>
  <si>
    <t>480</t>
  </si>
  <si>
    <t>Santiago Nundiche</t>
  </si>
  <si>
    <t>20481</t>
  </si>
  <si>
    <t>481</t>
  </si>
  <si>
    <t>Santiago Nuyoó</t>
  </si>
  <si>
    <t>20482</t>
  </si>
  <si>
    <t>482</t>
  </si>
  <si>
    <t>Santiago Pinotepa Nacional</t>
  </si>
  <si>
    <t>20483</t>
  </si>
  <si>
    <t>483</t>
  </si>
  <si>
    <t>Santiago Suchilquitongo</t>
  </si>
  <si>
    <t>20484</t>
  </si>
  <si>
    <t>484</t>
  </si>
  <si>
    <t>Santiago Tamazola</t>
  </si>
  <si>
    <t>20485</t>
  </si>
  <si>
    <t>485</t>
  </si>
  <si>
    <t>Santiago Tapextla</t>
  </si>
  <si>
    <t>20486</t>
  </si>
  <si>
    <t>486</t>
  </si>
  <si>
    <t>Villa Tejúpam de la Unión</t>
  </si>
  <si>
    <t>20487</t>
  </si>
  <si>
    <t>487</t>
  </si>
  <si>
    <t>Santiago Tenango</t>
  </si>
  <si>
    <t>20488</t>
  </si>
  <si>
    <t>488</t>
  </si>
  <si>
    <t>Santiago Tepetlapa</t>
  </si>
  <si>
    <t>20489</t>
  </si>
  <si>
    <t>489</t>
  </si>
  <si>
    <t>Santiago Tetepec</t>
  </si>
  <si>
    <t>20490</t>
  </si>
  <si>
    <t>490</t>
  </si>
  <si>
    <t>Santiago Texcalcingo</t>
  </si>
  <si>
    <t>20491</t>
  </si>
  <si>
    <t>491</t>
  </si>
  <si>
    <t>Santiago Textitlán</t>
  </si>
  <si>
    <t>20492</t>
  </si>
  <si>
    <t>492</t>
  </si>
  <si>
    <t>Santiago Tilantongo</t>
  </si>
  <si>
    <t>20493</t>
  </si>
  <si>
    <t>493</t>
  </si>
  <si>
    <t>Santiago Tillo</t>
  </si>
  <si>
    <t>20494</t>
  </si>
  <si>
    <t>494</t>
  </si>
  <si>
    <t>Santiago Tlazoyaltepec</t>
  </si>
  <si>
    <t>20495</t>
  </si>
  <si>
    <t>495</t>
  </si>
  <si>
    <t>Santiago Xanica</t>
  </si>
  <si>
    <t>20496</t>
  </si>
  <si>
    <t>496</t>
  </si>
  <si>
    <t>Santiago Xiacuí</t>
  </si>
  <si>
    <t>20497</t>
  </si>
  <si>
    <t>497</t>
  </si>
  <si>
    <t>Santiago Yaitepec</t>
  </si>
  <si>
    <t>20498</t>
  </si>
  <si>
    <t>498</t>
  </si>
  <si>
    <t>Santiago Yaveo</t>
  </si>
  <si>
    <t>20499</t>
  </si>
  <si>
    <t>499</t>
  </si>
  <si>
    <t>Santiago Yolomécatl</t>
  </si>
  <si>
    <t>20500</t>
  </si>
  <si>
    <t>500</t>
  </si>
  <si>
    <t>Santiago Yosondúa</t>
  </si>
  <si>
    <t>20501</t>
  </si>
  <si>
    <t>501</t>
  </si>
  <si>
    <t>Santiago Yucuyachi</t>
  </si>
  <si>
    <t>20502</t>
  </si>
  <si>
    <t>502</t>
  </si>
  <si>
    <t>Santiago Zacatepec</t>
  </si>
  <si>
    <t>20503</t>
  </si>
  <si>
    <t>503</t>
  </si>
  <si>
    <t>Santiago Zoochila</t>
  </si>
  <si>
    <t>20504</t>
  </si>
  <si>
    <t>504</t>
  </si>
  <si>
    <t>Nuevo Zoquiápam</t>
  </si>
  <si>
    <t>20505</t>
  </si>
  <si>
    <t>505</t>
  </si>
  <si>
    <t>Santo Domingo Ingenio</t>
  </si>
  <si>
    <t>20506</t>
  </si>
  <si>
    <t>506</t>
  </si>
  <si>
    <t>Santo Domingo Albarradas</t>
  </si>
  <si>
    <t>20507</t>
  </si>
  <si>
    <t>507</t>
  </si>
  <si>
    <t>Santo Domingo Armenta</t>
  </si>
  <si>
    <t>20508</t>
  </si>
  <si>
    <t>508</t>
  </si>
  <si>
    <t>Santo Domingo Chihuitán</t>
  </si>
  <si>
    <t>20509</t>
  </si>
  <si>
    <t>509</t>
  </si>
  <si>
    <t>Santo Domingo de Morelos</t>
  </si>
  <si>
    <t>20510</t>
  </si>
  <si>
    <t>510</t>
  </si>
  <si>
    <t>Santo Domingo Ixcatlán</t>
  </si>
  <si>
    <t>20511</t>
  </si>
  <si>
    <t>511</t>
  </si>
  <si>
    <t>Santo Domingo Nuxaá</t>
  </si>
  <si>
    <t>20512</t>
  </si>
  <si>
    <t>512</t>
  </si>
  <si>
    <t>Santo Domingo Ozolotepec</t>
  </si>
  <si>
    <t>20513</t>
  </si>
  <si>
    <t>513</t>
  </si>
  <si>
    <t>Santo Domingo Petapa</t>
  </si>
  <si>
    <t>20514</t>
  </si>
  <si>
    <t>514</t>
  </si>
  <si>
    <t>Santo Domingo Roayaga</t>
  </si>
  <si>
    <t>20515</t>
  </si>
  <si>
    <t>515</t>
  </si>
  <si>
    <t>Santo Domingo Tehuantepec</t>
  </si>
  <si>
    <t>20516</t>
  </si>
  <si>
    <t>516</t>
  </si>
  <si>
    <t>Santo Domingo Teojomulco</t>
  </si>
  <si>
    <t>20517</t>
  </si>
  <si>
    <t>517</t>
  </si>
  <si>
    <t>Santo Domingo Tepuxtepec</t>
  </si>
  <si>
    <t>20518</t>
  </si>
  <si>
    <t>518</t>
  </si>
  <si>
    <t>Santo Domingo Tlatayápam</t>
  </si>
  <si>
    <t>20519</t>
  </si>
  <si>
    <t>519</t>
  </si>
  <si>
    <t>Santo Domingo Tomaltepec</t>
  </si>
  <si>
    <t>20520</t>
  </si>
  <si>
    <t>520</t>
  </si>
  <si>
    <t>Santo Domingo Tonalá</t>
  </si>
  <si>
    <t>20521</t>
  </si>
  <si>
    <t>521</t>
  </si>
  <si>
    <t>Santo Domingo Tonaltepec</t>
  </si>
  <si>
    <t>20522</t>
  </si>
  <si>
    <t>522</t>
  </si>
  <si>
    <t>Santo Domingo Xagacía</t>
  </si>
  <si>
    <t>20523</t>
  </si>
  <si>
    <t>523</t>
  </si>
  <si>
    <t>Santo Domingo Yanhuitlán</t>
  </si>
  <si>
    <t>20524</t>
  </si>
  <si>
    <t>524</t>
  </si>
  <si>
    <t>Santo Domingo Yodohino</t>
  </si>
  <si>
    <t>20525</t>
  </si>
  <si>
    <t>525</t>
  </si>
  <si>
    <t>Santo Domingo Zanatepec</t>
  </si>
  <si>
    <t>20526</t>
  </si>
  <si>
    <t>526</t>
  </si>
  <si>
    <t>Santos Reyes Nopala</t>
  </si>
  <si>
    <t>20527</t>
  </si>
  <si>
    <t>527</t>
  </si>
  <si>
    <t>Santos Reyes Pápalo</t>
  </si>
  <si>
    <t>20528</t>
  </si>
  <si>
    <t>528</t>
  </si>
  <si>
    <t>Santos Reyes Tepejillo</t>
  </si>
  <si>
    <t>20529</t>
  </si>
  <si>
    <t>529</t>
  </si>
  <si>
    <t>Santos Reyes Yucuná</t>
  </si>
  <si>
    <t>20530</t>
  </si>
  <si>
    <t>530</t>
  </si>
  <si>
    <t>Santo Tomás Jalieza</t>
  </si>
  <si>
    <t>20531</t>
  </si>
  <si>
    <t>531</t>
  </si>
  <si>
    <t>Santo Tomás Mazaltepec</t>
  </si>
  <si>
    <t>20532</t>
  </si>
  <si>
    <t>532</t>
  </si>
  <si>
    <t>Santo Tomás Ocotepec</t>
  </si>
  <si>
    <t>20533</t>
  </si>
  <si>
    <t>533</t>
  </si>
  <si>
    <t>Santo Tomás Tamazulapan</t>
  </si>
  <si>
    <t>20534</t>
  </si>
  <si>
    <t>534</t>
  </si>
  <si>
    <t>San Vicente Coatlán</t>
  </si>
  <si>
    <t>20535</t>
  </si>
  <si>
    <t>535</t>
  </si>
  <si>
    <t>San Vicente Lachixío</t>
  </si>
  <si>
    <t>20536</t>
  </si>
  <si>
    <t>536</t>
  </si>
  <si>
    <t>San Vicente Nuñú</t>
  </si>
  <si>
    <t>20537</t>
  </si>
  <si>
    <t>537</t>
  </si>
  <si>
    <t>Silacayoápam</t>
  </si>
  <si>
    <t>20538</t>
  </si>
  <si>
    <t>538</t>
  </si>
  <si>
    <t>Sitio de Xitlapehua</t>
  </si>
  <si>
    <t>20539</t>
  </si>
  <si>
    <t>539</t>
  </si>
  <si>
    <t>Soledad Etla</t>
  </si>
  <si>
    <t>20540</t>
  </si>
  <si>
    <t>540</t>
  </si>
  <si>
    <t>Villa de Tamazulápam del Progreso</t>
  </si>
  <si>
    <t>20541</t>
  </si>
  <si>
    <t>541</t>
  </si>
  <si>
    <t>Tanetze de Zaragoza</t>
  </si>
  <si>
    <t>20542</t>
  </si>
  <si>
    <t>542</t>
  </si>
  <si>
    <t>Taniche</t>
  </si>
  <si>
    <t>20543</t>
  </si>
  <si>
    <t>543</t>
  </si>
  <si>
    <t>Tataltepec de Valdés</t>
  </si>
  <si>
    <t>20544</t>
  </si>
  <si>
    <t>544</t>
  </si>
  <si>
    <t>Teococuilco de Marcos Pérez</t>
  </si>
  <si>
    <t>20545</t>
  </si>
  <si>
    <t>545</t>
  </si>
  <si>
    <t>Teotitlán de Flores Magón</t>
  </si>
  <si>
    <t>20546</t>
  </si>
  <si>
    <t>546</t>
  </si>
  <si>
    <t>Teotitlán del Valle</t>
  </si>
  <si>
    <t>20547</t>
  </si>
  <si>
    <t>547</t>
  </si>
  <si>
    <t>Teotongo</t>
  </si>
  <si>
    <t>20548</t>
  </si>
  <si>
    <t>548</t>
  </si>
  <si>
    <t>Tepelmeme Villa de Morelos</t>
  </si>
  <si>
    <t>20549</t>
  </si>
  <si>
    <t>549</t>
  </si>
  <si>
    <t>Heroica Villa Tezoatlán de Segura y Luna, Cuna de la Independencia de Oaxaca</t>
  </si>
  <si>
    <t>20550</t>
  </si>
  <si>
    <t>550</t>
  </si>
  <si>
    <t>San Jerónimo Tlacochahuaya</t>
  </si>
  <si>
    <t>20551</t>
  </si>
  <si>
    <t>551</t>
  </si>
  <si>
    <t>Tlacolula de Matamoros</t>
  </si>
  <si>
    <t>20552</t>
  </si>
  <si>
    <t>552</t>
  </si>
  <si>
    <t>Tlacotepec Plumas</t>
  </si>
  <si>
    <t>20553</t>
  </si>
  <si>
    <t>553</t>
  </si>
  <si>
    <t>Tlalixtac de Cabrera</t>
  </si>
  <si>
    <t>20554</t>
  </si>
  <si>
    <t>554</t>
  </si>
  <si>
    <t>Totontepec Villa de Morelos</t>
  </si>
  <si>
    <t>20555</t>
  </si>
  <si>
    <t>555</t>
  </si>
  <si>
    <t>Trinidad Zaachila</t>
  </si>
  <si>
    <t>20556</t>
  </si>
  <si>
    <t>556</t>
  </si>
  <si>
    <t>La Trinidad Vista Hermosa</t>
  </si>
  <si>
    <t>20557</t>
  </si>
  <si>
    <t>557</t>
  </si>
  <si>
    <t>Unión Hidalgo</t>
  </si>
  <si>
    <t>20558</t>
  </si>
  <si>
    <t>558</t>
  </si>
  <si>
    <t>Valerio Trujano</t>
  </si>
  <si>
    <t>20559</t>
  </si>
  <si>
    <t>559</t>
  </si>
  <si>
    <t>San Juan Bautista Valle Nacional</t>
  </si>
  <si>
    <t>20560</t>
  </si>
  <si>
    <t>560</t>
  </si>
  <si>
    <t>Villa Díaz Ordaz</t>
  </si>
  <si>
    <t>20561</t>
  </si>
  <si>
    <t>561</t>
  </si>
  <si>
    <t>Yaxe</t>
  </si>
  <si>
    <t>20562</t>
  </si>
  <si>
    <t>562</t>
  </si>
  <si>
    <t>Magdalena Yodocono de Porfirio Díaz</t>
  </si>
  <si>
    <t>20563</t>
  </si>
  <si>
    <t>563</t>
  </si>
  <si>
    <t>Yogana</t>
  </si>
  <si>
    <t>20564</t>
  </si>
  <si>
    <t>564</t>
  </si>
  <si>
    <t>Yutanduchi de Guerrero</t>
  </si>
  <si>
    <t>20565</t>
  </si>
  <si>
    <t>565</t>
  </si>
  <si>
    <t>Villa de Zaachila</t>
  </si>
  <si>
    <t>20566</t>
  </si>
  <si>
    <t>566</t>
  </si>
  <si>
    <t>San Mateo Yucutindoo</t>
  </si>
  <si>
    <t>20567</t>
  </si>
  <si>
    <t>567</t>
  </si>
  <si>
    <t>Zapotitlán Lagunas</t>
  </si>
  <si>
    <t>20568</t>
  </si>
  <si>
    <t>568</t>
  </si>
  <si>
    <t>Zapotitlán Palmas</t>
  </si>
  <si>
    <t>20569</t>
  </si>
  <si>
    <t>569</t>
  </si>
  <si>
    <t>Santa Inés de Zaragoza</t>
  </si>
  <si>
    <t>20570</t>
  </si>
  <si>
    <t>570</t>
  </si>
  <si>
    <t>Zimatlán de Álvarez</t>
  </si>
  <si>
    <t>21001</t>
  </si>
  <si>
    <t>Acajete</t>
  </si>
  <si>
    <t>21002</t>
  </si>
  <si>
    <t>Acateno</t>
  </si>
  <si>
    <t>21003</t>
  </si>
  <si>
    <t>21004</t>
  </si>
  <si>
    <t>Acatzingo</t>
  </si>
  <si>
    <t>21005</t>
  </si>
  <si>
    <t>Acteopan</t>
  </si>
  <si>
    <t>21006</t>
  </si>
  <si>
    <t>21007</t>
  </si>
  <si>
    <t>Ahuatlán</t>
  </si>
  <si>
    <t>21008</t>
  </si>
  <si>
    <t>Ahuazotepec</t>
  </si>
  <si>
    <t>21009</t>
  </si>
  <si>
    <t>Ahuehuetitla</t>
  </si>
  <si>
    <t>21010</t>
  </si>
  <si>
    <t>Ajalpan</t>
  </si>
  <si>
    <t>21011</t>
  </si>
  <si>
    <t>Albino Zertuche</t>
  </si>
  <si>
    <t>21012</t>
  </si>
  <si>
    <t>Aljojuca</t>
  </si>
  <si>
    <t>21013</t>
  </si>
  <si>
    <t>Altepexi</t>
  </si>
  <si>
    <t>21014</t>
  </si>
  <si>
    <t>Amixtlán</t>
  </si>
  <si>
    <t>21015</t>
  </si>
  <si>
    <t>Amozoc</t>
  </si>
  <si>
    <t>21016</t>
  </si>
  <si>
    <t>Aquixtla</t>
  </si>
  <si>
    <t>21017</t>
  </si>
  <si>
    <t>Atempan</t>
  </si>
  <si>
    <t>21018</t>
  </si>
  <si>
    <t>Atexcal</t>
  </si>
  <si>
    <t>21019</t>
  </si>
  <si>
    <t>Atlixco</t>
  </si>
  <si>
    <t>21020</t>
  </si>
  <si>
    <t>Atoyatempan</t>
  </si>
  <si>
    <t>21021</t>
  </si>
  <si>
    <t>Atzala</t>
  </si>
  <si>
    <t>21022</t>
  </si>
  <si>
    <t>Atzitzihuacán</t>
  </si>
  <si>
    <t>21023</t>
  </si>
  <si>
    <t>Atzitzintla</t>
  </si>
  <si>
    <t>21024</t>
  </si>
  <si>
    <t>Axutla</t>
  </si>
  <si>
    <t>21025</t>
  </si>
  <si>
    <t>Ayotoxco de Guerrero</t>
  </si>
  <si>
    <t>21026</t>
  </si>
  <si>
    <t>Calpan</t>
  </si>
  <si>
    <t>21027</t>
  </si>
  <si>
    <t>Caltepec</t>
  </si>
  <si>
    <t>21028</t>
  </si>
  <si>
    <t>Camocuautla</t>
  </si>
  <si>
    <t>21029</t>
  </si>
  <si>
    <t>Caxhuacan</t>
  </si>
  <si>
    <t>21030</t>
  </si>
  <si>
    <t>Coatepec</t>
  </si>
  <si>
    <t>21031</t>
  </si>
  <si>
    <t>Coatzingo</t>
  </si>
  <si>
    <t>21032</t>
  </si>
  <si>
    <t>Cohetzala</t>
  </si>
  <si>
    <t>21033</t>
  </si>
  <si>
    <t>Cohuecan</t>
  </si>
  <si>
    <t>21034</t>
  </si>
  <si>
    <t>Coronango</t>
  </si>
  <si>
    <t>21035</t>
  </si>
  <si>
    <t>Coxcatlán</t>
  </si>
  <si>
    <t>21036</t>
  </si>
  <si>
    <t>Coyomeapan</t>
  </si>
  <si>
    <t>21037</t>
  </si>
  <si>
    <t>21038</t>
  </si>
  <si>
    <t>Cuapiaxtla de Madero</t>
  </si>
  <si>
    <t>21039</t>
  </si>
  <si>
    <t>Cuautempan</t>
  </si>
  <si>
    <t>21040</t>
  </si>
  <si>
    <t>Cuautinchán</t>
  </si>
  <si>
    <t>21041</t>
  </si>
  <si>
    <t>Cuautlancingo</t>
  </si>
  <si>
    <t>21042</t>
  </si>
  <si>
    <t>Cuayuca de Andrade</t>
  </si>
  <si>
    <t>21043</t>
  </si>
  <si>
    <t>Cuetzalan del Progreso</t>
  </si>
  <si>
    <t>21044</t>
  </si>
  <si>
    <t>Cuyoaco</t>
  </si>
  <si>
    <t>21045</t>
  </si>
  <si>
    <t>Chalchicomula de Sesma</t>
  </si>
  <si>
    <t>21046</t>
  </si>
  <si>
    <t>Chapulco</t>
  </si>
  <si>
    <t>21047</t>
  </si>
  <si>
    <t>21048</t>
  </si>
  <si>
    <t>Chiautzingo</t>
  </si>
  <si>
    <t>21049</t>
  </si>
  <si>
    <t>Chiconcuautla</t>
  </si>
  <si>
    <t>21050</t>
  </si>
  <si>
    <t>Chichiquila</t>
  </si>
  <si>
    <t>21051</t>
  </si>
  <si>
    <t>Chietla</t>
  </si>
  <si>
    <t>21052</t>
  </si>
  <si>
    <t>Chigmecatitlán</t>
  </si>
  <si>
    <t>21053</t>
  </si>
  <si>
    <t>Chignahuapan</t>
  </si>
  <si>
    <t>21054</t>
  </si>
  <si>
    <t>Chignautla</t>
  </si>
  <si>
    <t>21055</t>
  </si>
  <si>
    <t>Chila</t>
  </si>
  <si>
    <t>21056</t>
  </si>
  <si>
    <t>Chila de la Sal</t>
  </si>
  <si>
    <t>21057</t>
  </si>
  <si>
    <t>Honey</t>
  </si>
  <si>
    <t>21058</t>
  </si>
  <si>
    <t>Chilchotla</t>
  </si>
  <si>
    <t>21059</t>
  </si>
  <si>
    <t>Chinantla</t>
  </si>
  <si>
    <t>21060</t>
  </si>
  <si>
    <t>Domingo Arenas</t>
  </si>
  <si>
    <t>21061</t>
  </si>
  <si>
    <t>21062</t>
  </si>
  <si>
    <t>Epatlán</t>
  </si>
  <si>
    <t>21063</t>
  </si>
  <si>
    <t>Esperanza</t>
  </si>
  <si>
    <t>21064</t>
  </si>
  <si>
    <t>Francisco Z. Mena</t>
  </si>
  <si>
    <t>21065</t>
  </si>
  <si>
    <t>General Felipe Ángeles</t>
  </si>
  <si>
    <t>21066</t>
  </si>
  <si>
    <t>21067</t>
  </si>
  <si>
    <t>21068</t>
  </si>
  <si>
    <t>Hermenegildo Galeana</t>
  </si>
  <si>
    <t>21069</t>
  </si>
  <si>
    <t>Huaquechula</t>
  </si>
  <si>
    <t>21070</t>
  </si>
  <si>
    <t>Huatlatlauca</t>
  </si>
  <si>
    <t>21071</t>
  </si>
  <si>
    <t>Huauchinango</t>
  </si>
  <si>
    <t>21072</t>
  </si>
  <si>
    <t>21073</t>
  </si>
  <si>
    <t>Huehuetlán el Chico</t>
  </si>
  <si>
    <t>21074</t>
  </si>
  <si>
    <t>Huejotzingo</t>
  </si>
  <si>
    <t>21075</t>
  </si>
  <si>
    <t>Hueyapan</t>
  </si>
  <si>
    <t>21076</t>
  </si>
  <si>
    <t>Hueytamalco</t>
  </si>
  <si>
    <t>21077</t>
  </si>
  <si>
    <t>Hueytlalpan</t>
  </si>
  <si>
    <t>21078</t>
  </si>
  <si>
    <t>Huitzilan de Serdán</t>
  </si>
  <si>
    <t>21079</t>
  </si>
  <si>
    <t>Huitziltepec</t>
  </si>
  <si>
    <t>21080</t>
  </si>
  <si>
    <t>Atlequizayan</t>
  </si>
  <si>
    <t>21081</t>
  </si>
  <si>
    <t>Ixcamilpa de Guerrero</t>
  </si>
  <si>
    <t>21082</t>
  </si>
  <si>
    <t>Ixcaquixtla</t>
  </si>
  <si>
    <t>21083</t>
  </si>
  <si>
    <t>Ixtacamaxtitlán</t>
  </si>
  <si>
    <t>21084</t>
  </si>
  <si>
    <t>Ixtepec</t>
  </si>
  <si>
    <t>21085</t>
  </si>
  <si>
    <t>Izúcar de Matamoros</t>
  </si>
  <si>
    <t>21086</t>
  </si>
  <si>
    <t>Jalpan</t>
  </si>
  <si>
    <t>21087</t>
  </si>
  <si>
    <t>Jolalpan</t>
  </si>
  <si>
    <t>21088</t>
  </si>
  <si>
    <t>Jonotla</t>
  </si>
  <si>
    <t>21089</t>
  </si>
  <si>
    <t>Jopala</t>
  </si>
  <si>
    <t>21090</t>
  </si>
  <si>
    <t>Juan C. Bonilla</t>
  </si>
  <si>
    <t>21091</t>
  </si>
  <si>
    <t>Juan Galindo</t>
  </si>
  <si>
    <t>21092</t>
  </si>
  <si>
    <t>Juan N. Méndez</t>
  </si>
  <si>
    <t>21093</t>
  </si>
  <si>
    <t>Lafragua</t>
  </si>
  <si>
    <t>21094</t>
  </si>
  <si>
    <t>Libres</t>
  </si>
  <si>
    <t>21095</t>
  </si>
  <si>
    <t>La Magdalena Tlatlauquitepec</t>
  </si>
  <si>
    <t>21096</t>
  </si>
  <si>
    <t>Mazapiltepec de Juárez</t>
  </si>
  <si>
    <t>21097</t>
  </si>
  <si>
    <t>Mixtla</t>
  </si>
  <si>
    <t>21098</t>
  </si>
  <si>
    <t>Molcaxac</t>
  </si>
  <si>
    <t>21099</t>
  </si>
  <si>
    <t>Cañada Morelos</t>
  </si>
  <si>
    <t>21100</t>
  </si>
  <si>
    <t>Naupan</t>
  </si>
  <si>
    <t>21101</t>
  </si>
  <si>
    <t>Nauzontla</t>
  </si>
  <si>
    <t>21102</t>
  </si>
  <si>
    <t>Nealtican</t>
  </si>
  <si>
    <t>21103</t>
  </si>
  <si>
    <t>Nicolás Bravo</t>
  </si>
  <si>
    <t>21104</t>
  </si>
  <si>
    <t>Nopalucan</t>
  </si>
  <si>
    <t>21105</t>
  </si>
  <si>
    <t>21106</t>
  </si>
  <si>
    <t>Ocoyucan</t>
  </si>
  <si>
    <t>21107</t>
  </si>
  <si>
    <t>Olintla</t>
  </si>
  <si>
    <t>21108</t>
  </si>
  <si>
    <t>Oriental</t>
  </si>
  <si>
    <t>21109</t>
  </si>
  <si>
    <t>Pahuatlán</t>
  </si>
  <si>
    <t>21110</t>
  </si>
  <si>
    <t>Palmar de Bravo</t>
  </si>
  <si>
    <t>21111</t>
  </si>
  <si>
    <t>21112</t>
  </si>
  <si>
    <t>Petlalcingo</t>
  </si>
  <si>
    <t>21113</t>
  </si>
  <si>
    <t>Piaxtla</t>
  </si>
  <si>
    <t>21114</t>
  </si>
  <si>
    <t>21115</t>
  </si>
  <si>
    <t>Quecholac</t>
  </si>
  <si>
    <t>21116</t>
  </si>
  <si>
    <t>Quimixtlán</t>
  </si>
  <si>
    <t>21117</t>
  </si>
  <si>
    <t>Rafael Lara Grajales</t>
  </si>
  <si>
    <t>21118</t>
  </si>
  <si>
    <t>Los Reyes de Juárez</t>
  </si>
  <si>
    <t>21119</t>
  </si>
  <si>
    <t>San Andrés Cholula</t>
  </si>
  <si>
    <t>21120</t>
  </si>
  <si>
    <t>San Antonio Cañada</t>
  </si>
  <si>
    <t>21121</t>
  </si>
  <si>
    <t>San Diego la Mesa Tochimiltzingo</t>
  </si>
  <si>
    <t>21122</t>
  </si>
  <si>
    <t>San Felipe Teotlalcingo</t>
  </si>
  <si>
    <t>21123</t>
  </si>
  <si>
    <t>San Felipe Tepatlán</t>
  </si>
  <si>
    <t>21124</t>
  </si>
  <si>
    <t>San Gabriel Chilac</t>
  </si>
  <si>
    <t>21125</t>
  </si>
  <si>
    <t>San Gregorio Atzompa</t>
  </si>
  <si>
    <t>21126</t>
  </si>
  <si>
    <t>San Jerónimo Tecuanipan</t>
  </si>
  <si>
    <t>21127</t>
  </si>
  <si>
    <t>San Jerónimo Xayacatlán</t>
  </si>
  <si>
    <t>21128</t>
  </si>
  <si>
    <t>San José Chiapa</t>
  </si>
  <si>
    <t>21129</t>
  </si>
  <si>
    <t>San José Miahuatlán</t>
  </si>
  <si>
    <t>21130</t>
  </si>
  <si>
    <t>San Juan Atenco</t>
  </si>
  <si>
    <t>21131</t>
  </si>
  <si>
    <t>San Juan Atzompa</t>
  </si>
  <si>
    <t>21132</t>
  </si>
  <si>
    <t>San Martín Texmelucan</t>
  </si>
  <si>
    <t>21133</t>
  </si>
  <si>
    <t>San Martín Totoltepec</t>
  </si>
  <si>
    <t>21134</t>
  </si>
  <si>
    <t>San Matías Tlalancaleca</t>
  </si>
  <si>
    <t>21135</t>
  </si>
  <si>
    <t>San Miguel Ixitlán</t>
  </si>
  <si>
    <t>21136</t>
  </si>
  <si>
    <t>San Miguel Xoxtla</t>
  </si>
  <si>
    <t>21137</t>
  </si>
  <si>
    <t>San Nicolás Buenos Aires</t>
  </si>
  <si>
    <t>21138</t>
  </si>
  <si>
    <t>San Nicolás de los Ranchos</t>
  </si>
  <si>
    <t>21139</t>
  </si>
  <si>
    <t>San Pablo Anicano</t>
  </si>
  <si>
    <t>21140</t>
  </si>
  <si>
    <t>San Pedro Cholula</t>
  </si>
  <si>
    <t>21141</t>
  </si>
  <si>
    <t>San Pedro Yeloixtlahuaca</t>
  </si>
  <si>
    <t>21142</t>
  </si>
  <si>
    <t>San Salvador el Seco</t>
  </si>
  <si>
    <t>21143</t>
  </si>
  <si>
    <t>San Salvador el Verde</t>
  </si>
  <si>
    <t>21144</t>
  </si>
  <si>
    <t>San Salvador Huixcolotla</t>
  </si>
  <si>
    <t>21145</t>
  </si>
  <si>
    <t>San Sebastián Tlacotepec</t>
  </si>
  <si>
    <t>21146</t>
  </si>
  <si>
    <t>Santa Catarina Tlaltempan</t>
  </si>
  <si>
    <t>21147</t>
  </si>
  <si>
    <t>Santa Inés Ahuatempan</t>
  </si>
  <si>
    <t>21148</t>
  </si>
  <si>
    <t>Santa Isabel Cholula</t>
  </si>
  <si>
    <t>21149</t>
  </si>
  <si>
    <t>Santiago Miahuatlán</t>
  </si>
  <si>
    <t>21150</t>
  </si>
  <si>
    <t>Huehuetlán el Grande</t>
  </si>
  <si>
    <t>21151</t>
  </si>
  <si>
    <t>Santo Tomás Hueyotlipan</t>
  </si>
  <si>
    <t>21152</t>
  </si>
  <si>
    <t>Soltepec</t>
  </si>
  <si>
    <t>21153</t>
  </si>
  <si>
    <t>Tecali de Herrera</t>
  </si>
  <si>
    <t>21154</t>
  </si>
  <si>
    <t>Tecamachalco</t>
  </si>
  <si>
    <t>21155</t>
  </si>
  <si>
    <t>Tecomatlán</t>
  </si>
  <si>
    <t>21156</t>
  </si>
  <si>
    <t>Tehuacán</t>
  </si>
  <si>
    <t>21157</t>
  </si>
  <si>
    <t>Tehuitzingo</t>
  </si>
  <si>
    <t>21158</t>
  </si>
  <si>
    <t>Tenampulco</t>
  </si>
  <si>
    <t>21159</t>
  </si>
  <si>
    <t>Teopantlán</t>
  </si>
  <si>
    <t>21160</t>
  </si>
  <si>
    <t>Teotlalco</t>
  </si>
  <si>
    <t>21161</t>
  </si>
  <si>
    <t>Tepanco de López</t>
  </si>
  <si>
    <t>21162</t>
  </si>
  <si>
    <t>Tepango de Rodríguez</t>
  </si>
  <si>
    <t>21163</t>
  </si>
  <si>
    <t>Tepatlaxco de Hidalgo</t>
  </si>
  <si>
    <t>21164</t>
  </si>
  <si>
    <t>Tepeaca</t>
  </si>
  <si>
    <t>21165</t>
  </si>
  <si>
    <t>Tepemaxalco</t>
  </si>
  <si>
    <t>21166</t>
  </si>
  <si>
    <t>Tepeojuma</t>
  </si>
  <si>
    <t>21167</t>
  </si>
  <si>
    <t>Tepetzintla</t>
  </si>
  <si>
    <t>21168</t>
  </si>
  <si>
    <t>Tepexco</t>
  </si>
  <si>
    <t>21169</t>
  </si>
  <si>
    <t>Tepexi de Rodríguez</t>
  </si>
  <si>
    <t>21170</t>
  </si>
  <si>
    <t>Tepeyahualco</t>
  </si>
  <si>
    <t>21171</t>
  </si>
  <si>
    <t>Tepeyahualco de Cuauhtémoc</t>
  </si>
  <si>
    <t>21172</t>
  </si>
  <si>
    <t>Tetela de Ocampo</t>
  </si>
  <si>
    <t>21173</t>
  </si>
  <si>
    <t>Teteles de Avila Castillo</t>
  </si>
  <si>
    <t>21174</t>
  </si>
  <si>
    <t>Teziutlán</t>
  </si>
  <si>
    <t>21175</t>
  </si>
  <si>
    <t>Tianguismanalco</t>
  </si>
  <si>
    <t>21176</t>
  </si>
  <si>
    <t>Tilapa</t>
  </si>
  <si>
    <t>21177</t>
  </si>
  <si>
    <t>Tlacotepec de Benito Juárez</t>
  </si>
  <si>
    <t>21178</t>
  </si>
  <si>
    <t>Tlacuilotepec</t>
  </si>
  <si>
    <t>21179</t>
  </si>
  <si>
    <t>Tlachichuca</t>
  </si>
  <si>
    <t>21180</t>
  </si>
  <si>
    <t>Tlahuapan</t>
  </si>
  <si>
    <t>21181</t>
  </si>
  <si>
    <t>Tlaltenango</t>
  </si>
  <si>
    <t>21182</t>
  </si>
  <si>
    <t>Tlanepantla</t>
  </si>
  <si>
    <t>21183</t>
  </si>
  <si>
    <t>Tlaola</t>
  </si>
  <si>
    <t>21184</t>
  </si>
  <si>
    <t>Tlapacoya</t>
  </si>
  <si>
    <t>21185</t>
  </si>
  <si>
    <t>Tlapanalá</t>
  </si>
  <si>
    <t>21186</t>
  </si>
  <si>
    <t>Tlatlauquitepec</t>
  </si>
  <si>
    <t>21187</t>
  </si>
  <si>
    <t>Tlaxco</t>
  </si>
  <si>
    <t>21188</t>
  </si>
  <si>
    <t>Tochimilco</t>
  </si>
  <si>
    <t>21189</t>
  </si>
  <si>
    <t>Tochtepec</t>
  </si>
  <si>
    <t>21190</t>
  </si>
  <si>
    <t>Totoltepec de Guerrero</t>
  </si>
  <si>
    <t>21191</t>
  </si>
  <si>
    <t>Tulcingo</t>
  </si>
  <si>
    <t>21192</t>
  </si>
  <si>
    <t>Tuzamapan de Galeana</t>
  </si>
  <si>
    <t>21193</t>
  </si>
  <si>
    <t>Tzicatlacoyan</t>
  </si>
  <si>
    <t>21194</t>
  </si>
  <si>
    <t>21195</t>
  </si>
  <si>
    <t>21196</t>
  </si>
  <si>
    <t>Xayacatlán de Bravo</t>
  </si>
  <si>
    <t>21197</t>
  </si>
  <si>
    <t>Xicotepec</t>
  </si>
  <si>
    <t>21198</t>
  </si>
  <si>
    <t>Xicotlán</t>
  </si>
  <si>
    <t>21199</t>
  </si>
  <si>
    <t>Xiutetelco</t>
  </si>
  <si>
    <t>21200</t>
  </si>
  <si>
    <t>Xochiapulco</t>
  </si>
  <si>
    <t>21201</t>
  </si>
  <si>
    <t>Xochiltepec</t>
  </si>
  <si>
    <t>21202</t>
  </si>
  <si>
    <t>Xochitlán de Vicente Suárez</t>
  </si>
  <si>
    <t>21203</t>
  </si>
  <si>
    <t>Xochitlán Todos Santos</t>
  </si>
  <si>
    <t>21204</t>
  </si>
  <si>
    <t>Yaonáhuac</t>
  </si>
  <si>
    <t>21205</t>
  </si>
  <si>
    <t>Yehualtepec</t>
  </si>
  <si>
    <t>21206</t>
  </si>
  <si>
    <t>Zacapala</t>
  </si>
  <si>
    <t>21207</t>
  </si>
  <si>
    <t>Zacapoaxtla</t>
  </si>
  <si>
    <t>21208</t>
  </si>
  <si>
    <t>Zacatlán</t>
  </si>
  <si>
    <t>21209</t>
  </si>
  <si>
    <t>Zapotitlán</t>
  </si>
  <si>
    <t>21210</t>
  </si>
  <si>
    <t>Zapotitlán de Méndez</t>
  </si>
  <si>
    <t>21211</t>
  </si>
  <si>
    <t>21212</t>
  </si>
  <si>
    <t>Zautla</t>
  </si>
  <si>
    <t>21213</t>
  </si>
  <si>
    <t>Zihuateutla</t>
  </si>
  <si>
    <t>21214</t>
  </si>
  <si>
    <t>Zinacatepec</t>
  </si>
  <si>
    <t>21215</t>
  </si>
  <si>
    <t>Zongozotla</t>
  </si>
  <si>
    <t>21216</t>
  </si>
  <si>
    <t>Zoquiapan</t>
  </si>
  <si>
    <t>21217</t>
  </si>
  <si>
    <t>Zoquitlán</t>
  </si>
  <si>
    <t>22001</t>
  </si>
  <si>
    <t>Amealco de Bonfil</t>
  </si>
  <si>
    <t>22002</t>
  </si>
  <si>
    <t>Pinal de Amoles</t>
  </si>
  <si>
    <t>22003</t>
  </si>
  <si>
    <t>Arroyo Seco</t>
  </si>
  <si>
    <t>22004</t>
  </si>
  <si>
    <t>Cadereyta de Montes</t>
  </si>
  <si>
    <t>22005</t>
  </si>
  <si>
    <t>Colón</t>
  </si>
  <si>
    <t>22006</t>
  </si>
  <si>
    <t>Corregidora</t>
  </si>
  <si>
    <t>22007</t>
  </si>
  <si>
    <t>Ezequiel Montes</t>
  </si>
  <si>
    <t>22008</t>
  </si>
  <si>
    <t>Huimilpan</t>
  </si>
  <si>
    <t>22009</t>
  </si>
  <si>
    <t>Jalpan de Serra</t>
  </si>
  <si>
    <t>22010</t>
  </si>
  <si>
    <t>Landa de Matamoros</t>
  </si>
  <si>
    <t>22011</t>
  </si>
  <si>
    <t>El Marqués</t>
  </si>
  <si>
    <t>22012</t>
  </si>
  <si>
    <t>Pedro Escobedo</t>
  </si>
  <si>
    <t>22013</t>
  </si>
  <si>
    <t>Peñamiller</t>
  </si>
  <si>
    <t>22014</t>
  </si>
  <si>
    <t>22015</t>
  </si>
  <si>
    <t>San Joaquín</t>
  </si>
  <si>
    <t>22016</t>
  </si>
  <si>
    <t>22017</t>
  </si>
  <si>
    <t>Tequisquiapan</t>
  </si>
  <si>
    <t>22018</t>
  </si>
  <si>
    <t>23001</t>
  </si>
  <si>
    <t>Cozumel</t>
  </si>
  <si>
    <t>23002</t>
  </si>
  <si>
    <t>Felipe Carrillo Puerto</t>
  </si>
  <si>
    <t>23003</t>
  </si>
  <si>
    <t>Isla Mujeres</t>
  </si>
  <si>
    <t>23004</t>
  </si>
  <si>
    <t>Othón P. Blanco</t>
  </si>
  <si>
    <t>23005</t>
  </si>
  <si>
    <t>23006</t>
  </si>
  <si>
    <t>José María Morelos</t>
  </si>
  <si>
    <t>23007</t>
  </si>
  <si>
    <t>23008</t>
  </si>
  <si>
    <t>Solidaridad</t>
  </si>
  <si>
    <t>23009</t>
  </si>
  <si>
    <t>Tulum</t>
  </si>
  <si>
    <t>23010</t>
  </si>
  <si>
    <t>Bacalar</t>
  </si>
  <si>
    <t>23011</t>
  </si>
  <si>
    <t>Puerto Morelos</t>
  </si>
  <si>
    <t>24001</t>
  </si>
  <si>
    <t>Ahualulco</t>
  </si>
  <si>
    <t>24002</t>
  </si>
  <si>
    <t>Alaquines</t>
  </si>
  <si>
    <t>24003</t>
  </si>
  <si>
    <t>Aquismón</t>
  </si>
  <si>
    <t>24004</t>
  </si>
  <si>
    <t>Armadillo de los Infante</t>
  </si>
  <si>
    <t>24005</t>
  </si>
  <si>
    <t>Cárdenas</t>
  </si>
  <si>
    <t>24006</t>
  </si>
  <si>
    <t>Catorce</t>
  </si>
  <si>
    <t>24007</t>
  </si>
  <si>
    <t>Cedral</t>
  </si>
  <si>
    <t>24008</t>
  </si>
  <si>
    <t>Cerritos</t>
  </si>
  <si>
    <t>24009</t>
  </si>
  <si>
    <t>Cerro de San Pedro</t>
  </si>
  <si>
    <t>24010</t>
  </si>
  <si>
    <t>Ciudad del Maíz</t>
  </si>
  <si>
    <t>24011</t>
  </si>
  <si>
    <t>Ciudad Fernández</t>
  </si>
  <si>
    <t>24012</t>
  </si>
  <si>
    <t>Tancanhuitz</t>
  </si>
  <si>
    <t>24013</t>
  </si>
  <si>
    <t>Ciudad Valles</t>
  </si>
  <si>
    <t>24014</t>
  </si>
  <si>
    <t>24015</t>
  </si>
  <si>
    <t>Charcas</t>
  </si>
  <si>
    <t>24016</t>
  </si>
  <si>
    <t>Ebano</t>
  </si>
  <si>
    <t>24017</t>
  </si>
  <si>
    <t>Guadalcázar</t>
  </si>
  <si>
    <t>24018</t>
  </si>
  <si>
    <t>Huehuetlán</t>
  </si>
  <si>
    <t>24019</t>
  </si>
  <si>
    <t>24020</t>
  </si>
  <si>
    <t>Matehuala</t>
  </si>
  <si>
    <t>24021</t>
  </si>
  <si>
    <t>Mexquitic de Carmona</t>
  </si>
  <si>
    <t>24022</t>
  </si>
  <si>
    <t>Moctezuma</t>
  </si>
  <si>
    <t>24023</t>
  </si>
  <si>
    <t>24024</t>
  </si>
  <si>
    <t>Rioverde</t>
  </si>
  <si>
    <t>24025</t>
  </si>
  <si>
    <t>Salinas</t>
  </si>
  <si>
    <t>24026</t>
  </si>
  <si>
    <t>San Antonio</t>
  </si>
  <si>
    <t>24027</t>
  </si>
  <si>
    <t>San Ciro de Acosta</t>
  </si>
  <si>
    <t>24028</t>
  </si>
  <si>
    <t>24029</t>
  </si>
  <si>
    <t>San Martín Chalchicuautla</t>
  </si>
  <si>
    <t>24030</t>
  </si>
  <si>
    <t>San Nicolás Tolentino</t>
  </si>
  <si>
    <t>24031</t>
  </si>
  <si>
    <t>24032</t>
  </si>
  <si>
    <t>Santa María del Río</t>
  </si>
  <si>
    <t>24033</t>
  </si>
  <si>
    <t>Santo Domingo</t>
  </si>
  <si>
    <t>24034</t>
  </si>
  <si>
    <t>San Vicente Tancuayalab</t>
  </si>
  <si>
    <t>24035</t>
  </si>
  <si>
    <t>Soledad de Graciano Sánchez</t>
  </si>
  <si>
    <t>24036</t>
  </si>
  <si>
    <t>Tamasopo</t>
  </si>
  <si>
    <t>24037</t>
  </si>
  <si>
    <t>Tamazunchale</t>
  </si>
  <si>
    <t>24038</t>
  </si>
  <si>
    <t>Tampacán</t>
  </si>
  <si>
    <t>24039</t>
  </si>
  <si>
    <t>Tampamolón Corona</t>
  </si>
  <si>
    <t>24040</t>
  </si>
  <si>
    <t>Tamuín</t>
  </si>
  <si>
    <t>24041</t>
  </si>
  <si>
    <t>Tanlajás</t>
  </si>
  <si>
    <t>24042</t>
  </si>
  <si>
    <t>Tanquián de Escobedo</t>
  </si>
  <si>
    <t>24043</t>
  </si>
  <si>
    <t>Tierra Nueva</t>
  </si>
  <si>
    <t>24044</t>
  </si>
  <si>
    <t>Vanegas</t>
  </si>
  <si>
    <t>24045</t>
  </si>
  <si>
    <t>Venado</t>
  </si>
  <si>
    <t>24046</t>
  </si>
  <si>
    <t>Villa de Arriaga</t>
  </si>
  <si>
    <t>24047</t>
  </si>
  <si>
    <t>Villa de Guadalupe</t>
  </si>
  <si>
    <t>24048</t>
  </si>
  <si>
    <t>Villa de la Paz</t>
  </si>
  <si>
    <t>24049</t>
  </si>
  <si>
    <t>Villa de Ramos</t>
  </si>
  <si>
    <t>24050</t>
  </si>
  <si>
    <t>Villa de Reyes</t>
  </si>
  <si>
    <t>24051</t>
  </si>
  <si>
    <t>24052</t>
  </si>
  <si>
    <t>Villa Juárez</t>
  </si>
  <si>
    <t>24053</t>
  </si>
  <si>
    <t>Axtla de Terrazas</t>
  </si>
  <si>
    <t>24054</t>
  </si>
  <si>
    <t>Xilitla</t>
  </si>
  <si>
    <t>24055</t>
  </si>
  <si>
    <t>24056</t>
  </si>
  <si>
    <t>Villa de Arista</t>
  </si>
  <si>
    <t>24057</t>
  </si>
  <si>
    <t>Matlapa</t>
  </si>
  <si>
    <t>24058</t>
  </si>
  <si>
    <t>El Naranjo</t>
  </si>
  <si>
    <t>25001</t>
  </si>
  <si>
    <t>Ahome</t>
  </si>
  <si>
    <t>25002</t>
  </si>
  <si>
    <t>Angostura</t>
  </si>
  <si>
    <t>25003</t>
  </si>
  <si>
    <t>Badiraguato</t>
  </si>
  <si>
    <t>25004</t>
  </si>
  <si>
    <t>Concordia</t>
  </si>
  <si>
    <t>25005</t>
  </si>
  <si>
    <t>Cosalá</t>
  </si>
  <si>
    <t>25006</t>
  </si>
  <si>
    <t>Culiacán</t>
  </si>
  <si>
    <t>25007</t>
  </si>
  <si>
    <t>Choix</t>
  </si>
  <si>
    <t>25008</t>
  </si>
  <si>
    <t>Elota</t>
  </si>
  <si>
    <t>25009</t>
  </si>
  <si>
    <t>Escuinapa</t>
  </si>
  <si>
    <t>25010</t>
  </si>
  <si>
    <t>El Fuerte</t>
  </si>
  <si>
    <t>25011</t>
  </si>
  <si>
    <t>Guasave</t>
  </si>
  <si>
    <t>25012</t>
  </si>
  <si>
    <t>Mazatlán</t>
  </si>
  <si>
    <t>25013</t>
  </si>
  <si>
    <t>Mocorito</t>
  </si>
  <si>
    <t>25014</t>
  </si>
  <si>
    <t>25015</t>
  </si>
  <si>
    <t>Salvador Alvarado</t>
  </si>
  <si>
    <t>25016</t>
  </si>
  <si>
    <t>San Ignacio</t>
  </si>
  <si>
    <t>25017</t>
  </si>
  <si>
    <t>25018</t>
  </si>
  <si>
    <t>Navolato</t>
  </si>
  <si>
    <t>26001</t>
  </si>
  <si>
    <t>Aconchi</t>
  </si>
  <si>
    <t>26002</t>
  </si>
  <si>
    <t>Agua Prieta</t>
  </si>
  <si>
    <t>26003</t>
  </si>
  <si>
    <t>Alamos</t>
  </si>
  <si>
    <t>26004</t>
  </si>
  <si>
    <t>Altar</t>
  </si>
  <si>
    <t>26005</t>
  </si>
  <si>
    <t>Arivechi</t>
  </si>
  <si>
    <t>26006</t>
  </si>
  <si>
    <t>Arizpe</t>
  </si>
  <si>
    <t>26007</t>
  </si>
  <si>
    <t>Atil</t>
  </si>
  <si>
    <t>26008</t>
  </si>
  <si>
    <t>Bacadéhuachi</t>
  </si>
  <si>
    <t>26009</t>
  </si>
  <si>
    <t>Bacanora</t>
  </si>
  <si>
    <t>26010</t>
  </si>
  <si>
    <t>Bacerac</t>
  </si>
  <si>
    <t>26011</t>
  </si>
  <si>
    <t>Bacoachi</t>
  </si>
  <si>
    <t>26012</t>
  </si>
  <si>
    <t>Bácum</t>
  </si>
  <si>
    <t>26013</t>
  </si>
  <si>
    <t>Banámichi</t>
  </si>
  <si>
    <t>26014</t>
  </si>
  <si>
    <t>Baviácora</t>
  </si>
  <si>
    <t>26015</t>
  </si>
  <si>
    <t>Bavispe</t>
  </si>
  <si>
    <t>26016</t>
  </si>
  <si>
    <t>Benjamín Hill</t>
  </si>
  <si>
    <t>26017</t>
  </si>
  <si>
    <t>Caborca</t>
  </si>
  <si>
    <t>26018</t>
  </si>
  <si>
    <t>Cajeme</t>
  </si>
  <si>
    <t>26019</t>
  </si>
  <si>
    <t>Cananea</t>
  </si>
  <si>
    <t>26020</t>
  </si>
  <si>
    <t>Carbó</t>
  </si>
  <si>
    <t>26021</t>
  </si>
  <si>
    <t>La Colorada</t>
  </si>
  <si>
    <t>26022</t>
  </si>
  <si>
    <t>Cucurpe</t>
  </si>
  <si>
    <t>26023</t>
  </si>
  <si>
    <t>Cumpas</t>
  </si>
  <si>
    <t>26024</t>
  </si>
  <si>
    <t>Divisaderos</t>
  </si>
  <si>
    <t>26025</t>
  </si>
  <si>
    <t>Empalme</t>
  </si>
  <si>
    <t>26026</t>
  </si>
  <si>
    <t>Etchojoa</t>
  </si>
  <si>
    <t>26027</t>
  </si>
  <si>
    <t>Fronteras</t>
  </si>
  <si>
    <t>26028</t>
  </si>
  <si>
    <t>Granados</t>
  </si>
  <si>
    <t>26029</t>
  </si>
  <si>
    <t>Guaymas</t>
  </si>
  <si>
    <t>26030</t>
  </si>
  <si>
    <t>Hermosillo</t>
  </si>
  <si>
    <t>26031</t>
  </si>
  <si>
    <t>Huachinera</t>
  </si>
  <si>
    <t>26032</t>
  </si>
  <si>
    <t>Huásabas</t>
  </si>
  <si>
    <t>26033</t>
  </si>
  <si>
    <t>Huatabampo</t>
  </si>
  <si>
    <t>26034</t>
  </si>
  <si>
    <t>Huépac</t>
  </si>
  <si>
    <t>26035</t>
  </si>
  <si>
    <t>Imuris</t>
  </si>
  <si>
    <t>26036</t>
  </si>
  <si>
    <t>26037</t>
  </si>
  <si>
    <t>26038</t>
  </si>
  <si>
    <t>26039</t>
  </si>
  <si>
    <t>Naco</t>
  </si>
  <si>
    <t>26040</t>
  </si>
  <si>
    <t>Nácori Chico</t>
  </si>
  <si>
    <t>26041</t>
  </si>
  <si>
    <t>Nacozari de García</t>
  </si>
  <si>
    <t>26042</t>
  </si>
  <si>
    <t>Navojoa</t>
  </si>
  <si>
    <t>26043</t>
  </si>
  <si>
    <t>Nogales</t>
  </si>
  <si>
    <t>26044</t>
  </si>
  <si>
    <t>Onavas</t>
  </si>
  <si>
    <t>26045</t>
  </si>
  <si>
    <t>Opodepe</t>
  </si>
  <si>
    <t>26046</t>
  </si>
  <si>
    <t>Oquitoa</t>
  </si>
  <si>
    <t>26047</t>
  </si>
  <si>
    <t>Pitiquito</t>
  </si>
  <si>
    <t>26048</t>
  </si>
  <si>
    <t>Puerto Peñasco</t>
  </si>
  <si>
    <t>26049</t>
  </si>
  <si>
    <t>Quiriego</t>
  </si>
  <si>
    <t>26050</t>
  </si>
  <si>
    <t>26051</t>
  </si>
  <si>
    <t>26052</t>
  </si>
  <si>
    <t>Sahuaripa</t>
  </si>
  <si>
    <t>26053</t>
  </si>
  <si>
    <t>San Felipe de Jesús</t>
  </si>
  <si>
    <t>26054</t>
  </si>
  <si>
    <t>San Javier</t>
  </si>
  <si>
    <t>26055</t>
  </si>
  <si>
    <t>San Luis Río Colorado</t>
  </si>
  <si>
    <t>26056</t>
  </si>
  <si>
    <t>San Miguel de Horcasitas</t>
  </si>
  <si>
    <t>26057</t>
  </si>
  <si>
    <t>San Pedro de la Cueva</t>
  </si>
  <si>
    <t>26058</t>
  </si>
  <si>
    <t>26059</t>
  </si>
  <si>
    <t>Santa Cruz</t>
  </si>
  <si>
    <t>26060</t>
  </si>
  <si>
    <t>Sáric</t>
  </si>
  <si>
    <t>26061</t>
  </si>
  <si>
    <t>Soyopa</t>
  </si>
  <si>
    <t>26062</t>
  </si>
  <si>
    <t>Suaqui Grande</t>
  </si>
  <si>
    <t>26063</t>
  </si>
  <si>
    <t>Tepache</t>
  </si>
  <si>
    <t>26064</t>
  </si>
  <si>
    <t>Trincheras</t>
  </si>
  <si>
    <t>26065</t>
  </si>
  <si>
    <t>Tubutama</t>
  </si>
  <si>
    <t>26066</t>
  </si>
  <si>
    <t>Ures</t>
  </si>
  <si>
    <t>26067</t>
  </si>
  <si>
    <t>26068</t>
  </si>
  <si>
    <t>Villa Pesqueira</t>
  </si>
  <si>
    <t>26069</t>
  </si>
  <si>
    <t>Yécora</t>
  </si>
  <si>
    <t>26070</t>
  </si>
  <si>
    <t>General Plutarco Elías Calles</t>
  </si>
  <si>
    <t>26071</t>
  </si>
  <si>
    <t>26072</t>
  </si>
  <si>
    <t>San Ignacio Río Muerto</t>
  </si>
  <si>
    <t>27001</t>
  </si>
  <si>
    <t>Balancán</t>
  </si>
  <si>
    <t>27002</t>
  </si>
  <si>
    <t>27003</t>
  </si>
  <si>
    <t>Centla</t>
  </si>
  <si>
    <t>27004</t>
  </si>
  <si>
    <t>Centro</t>
  </si>
  <si>
    <t>27005</t>
  </si>
  <si>
    <t>Comalcalco</t>
  </si>
  <si>
    <t>27006</t>
  </si>
  <si>
    <t>Cunduacán</t>
  </si>
  <si>
    <t>27007</t>
  </si>
  <si>
    <t>27008</t>
  </si>
  <si>
    <t>Huimanguillo</t>
  </si>
  <si>
    <t>27009</t>
  </si>
  <si>
    <t>Jalapa</t>
  </si>
  <si>
    <t>27010</t>
  </si>
  <si>
    <t>Jalpa de Méndez</t>
  </si>
  <si>
    <t>27011</t>
  </si>
  <si>
    <t>Jonuta</t>
  </si>
  <si>
    <t>27012</t>
  </si>
  <si>
    <t>Macuspana</t>
  </si>
  <si>
    <t>27013</t>
  </si>
  <si>
    <t>Nacajuca</t>
  </si>
  <si>
    <t>27014</t>
  </si>
  <si>
    <t>Paraíso</t>
  </si>
  <si>
    <t>27015</t>
  </si>
  <si>
    <t>Tacotalpa</t>
  </si>
  <si>
    <t>27016</t>
  </si>
  <si>
    <t>Teapa</t>
  </si>
  <si>
    <t>27017</t>
  </si>
  <si>
    <t>Tenosique</t>
  </si>
  <si>
    <t>28001</t>
  </si>
  <si>
    <t>28002</t>
  </si>
  <si>
    <t>28003</t>
  </si>
  <si>
    <t>Altamira</t>
  </si>
  <si>
    <t>28004</t>
  </si>
  <si>
    <t>Antiguo Morelos</t>
  </si>
  <si>
    <t>28005</t>
  </si>
  <si>
    <t>Burgos</t>
  </si>
  <si>
    <t>28006</t>
  </si>
  <si>
    <t>28007</t>
  </si>
  <si>
    <t>28008</t>
  </si>
  <si>
    <t>Casas</t>
  </si>
  <si>
    <t>28009</t>
  </si>
  <si>
    <t>Ciudad Madero</t>
  </si>
  <si>
    <t>28010</t>
  </si>
  <si>
    <t>Cruillas</t>
  </si>
  <si>
    <t>28011</t>
  </si>
  <si>
    <t>28012</t>
  </si>
  <si>
    <t>González</t>
  </si>
  <si>
    <t>28013</t>
  </si>
  <si>
    <t>Güémez</t>
  </si>
  <si>
    <t>28014</t>
  </si>
  <si>
    <t>28015</t>
  </si>
  <si>
    <t>Gustavo Díaz Ordaz</t>
  </si>
  <si>
    <t>28016</t>
  </si>
  <si>
    <t>28017</t>
  </si>
  <si>
    <t>Jaumave</t>
  </si>
  <si>
    <t>28018</t>
  </si>
  <si>
    <t>28019</t>
  </si>
  <si>
    <t>Llera</t>
  </si>
  <si>
    <t>28020</t>
  </si>
  <si>
    <t>Mainero</t>
  </si>
  <si>
    <t>28021</t>
  </si>
  <si>
    <t>El Mante</t>
  </si>
  <si>
    <t>28022</t>
  </si>
  <si>
    <t>28023</t>
  </si>
  <si>
    <t>Méndez</t>
  </si>
  <si>
    <t>28024</t>
  </si>
  <si>
    <t>Mier</t>
  </si>
  <si>
    <t>28025</t>
  </si>
  <si>
    <t>Miguel Alemán</t>
  </si>
  <si>
    <t>28026</t>
  </si>
  <si>
    <t>Miquihuana</t>
  </si>
  <si>
    <t>28027</t>
  </si>
  <si>
    <t>Nuevo Laredo</t>
  </si>
  <si>
    <t>28028</t>
  </si>
  <si>
    <t>Nuevo Morelos</t>
  </si>
  <si>
    <t>28029</t>
  </si>
  <si>
    <t>28030</t>
  </si>
  <si>
    <t>Padilla</t>
  </si>
  <si>
    <t>28031</t>
  </si>
  <si>
    <t>Palmillas</t>
  </si>
  <si>
    <t>28032</t>
  </si>
  <si>
    <t>Reynosa</t>
  </si>
  <si>
    <t>28033</t>
  </si>
  <si>
    <t>Río Bravo</t>
  </si>
  <si>
    <t>28034</t>
  </si>
  <si>
    <t>San Carlos</t>
  </si>
  <si>
    <t>28035</t>
  </si>
  <si>
    <t>28036</t>
  </si>
  <si>
    <t>28037</t>
  </si>
  <si>
    <t>Soto la Marina</t>
  </si>
  <si>
    <t>28038</t>
  </si>
  <si>
    <t>Tampico</t>
  </si>
  <si>
    <t>28039</t>
  </si>
  <si>
    <t>Tula</t>
  </si>
  <si>
    <t>28040</t>
  </si>
  <si>
    <t>Valle Hermoso</t>
  </si>
  <si>
    <t>28041</t>
  </si>
  <si>
    <t>28042</t>
  </si>
  <si>
    <t>28043</t>
  </si>
  <si>
    <t>Xicoténcatl</t>
  </si>
  <si>
    <t>29001</t>
  </si>
  <si>
    <t>Amaxac de Guerrero</t>
  </si>
  <si>
    <t>29002</t>
  </si>
  <si>
    <t>Apetatitlán de Antonio Carvajal</t>
  </si>
  <si>
    <t>29003</t>
  </si>
  <si>
    <t>Atlangatepec</t>
  </si>
  <si>
    <t>29004</t>
  </si>
  <si>
    <t>Atltzayanca</t>
  </si>
  <si>
    <t>29005</t>
  </si>
  <si>
    <t>Apizaco</t>
  </si>
  <si>
    <t>29006</t>
  </si>
  <si>
    <t>Calpulalpan</t>
  </si>
  <si>
    <t>29007</t>
  </si>
  <si>
    <t>El Carmen Tequexquitla</t>
  </si>
  <si>
    <t>29008</t>
  </si>
  <si>
    <t>Cuapiaxtla</t>
  </si>
  <si>
    <t>29009</t>
  </si>
  <si>
    <t>Cuaxomulco</t>
  </si>
  <si>
    <t>29010</t>
  </si>
  <si>
    <t>Chiautempan</t>
  </si>
  <si>
    <t>29011</t>
  </si>
  <si>
    <t>Muñoz de Domingo Arenas</t>
  </si>
  <si>
    <t>29012</t>
  </si>
  <si>
    <t>Españita</t>
  </si>
  <si>
    <t>29013</t>
  </si>
  <si>
    <t>Huamantla</t>
  </si>
  <si>
    <t>29014</t>
  </si>
  <si>
    <t>Hueyotlipan</t>
  </si>
  <si>
    <t>29015</t>
  </si>
  <si>
    <t>Ixtacuixtla de Mariano Matamoros</t>
  </si>
  <si>
    <t>29016</t>
  </si>
  <si>
    <t>Ixtenco</t>
  </si>
  <si>
    <t>29017</t>
  </si>
  <si>
    <t>Mazatecochco de José María Morelos</t>
  </si>
  <si>
    <t>29018</t>
  </si>
  <si>
    <t>Contla de Juan Cuamatzi</t>
  </si>
  <si>
    <t>29019</t>
  </si>
  <si>
    <t>Tepetitla de Lardizábal</t>
  </si>
  <si>
    <t>29020</t>
  </si>
  <si>
    <t>Sanctórum de Lázaro Cárdenas</t>
  </si>
  <si>
    <t>29021</t>
  </si>
  <si>
    <t>Nanacamilpa de Mariano Arista</t>
  </si>
  <si>
    <t>29022</t>
  </si>
  <si>
    <t>Acuamanala de Miguel Hidalgo</t>
  </si>
  <si>
    <t>29023</t>
  </si>
  <si>
    <t>Natívitas</t>
  </si>
  <si>
    <t>29024</t>
  </si>
  <si>
    <t>Panotla</t>
  </si>
  <si>
    <t>29025</t>
  </si>
  <si>
    <t>San Pablo del Monte</t>
  </si>
  <si>
    <t>29026</t>
  </si>
  <si>
    <t>Santa Cruz Tlaxcala</t>
  </si>
  <si>
    <t>29027</t>
  </si>
  <si>
    <t>29028</t>
  </si>
  <si>
    <t>Teolocholco</t>
  </si>
  <si>
    <t>29029</t>
  </si>
  <si>
    <t>Tepeyanco</t>
  </si>
  <si>
    <t>29030</t>
  </si>
  <si>
    <t>Terrenate</t>
  </si>
  <si>
    <t>29031</t>
  </si>
  <si>
    <t>Tetla de la Solidaridad</t>
  </si>
  <si>
    <t>29032</t>
  </si>
  <si>
    <t>Tetlatlahuca</t>
  </si>
  <si>
    <t>29033</t>
  </si>
  <si>
    <t>29034</t>
  </si>
  <si>
    <t>29035</t>
  </si>
  <si>
    <t>Tocatlán</t>
  </si>
  <si>
    <t>29036</t>
  </si>
  <si>
    <t>Totolac</t>
  </si>
  <si>
    <t>29037</t>
  </si>
  <si>
    <t>Ziltlaltépec de Trinidad Sánchez Santos</t>
  </si>
  <si>
    <t>29038</t>
  </si>
  <si>
    <t>Tzompantepec</t>
  </si>
  <si>
    <t>29039</t>
  </si>
  <si>
    <t>Xaloztoc</t>
  </si>
  <si>
    <t>29040</t>
  </si>
  <si>
    <t>Xaltocan</t>
  </si>
  <si>
    <t>29041</t>
  </si>
  <si>
    <t>Papalotla de Xicohténcatl</t>
  </si>
  <si>
    <t>29042</t>
  </si>
  <si>
    <t>Xicohtzinco</t>
  </si>
  <si>
    <t>29043</t>
  </si>
  <si>
    <t>Yauhquemehcan</t>
  </si>
  <si>
    <t>29044</t>
  </si>
  <si>
    <t>Zacatelco</t>
  </si>
  <si>
    <t>29045</t>
  </si>
  <si>
    <t>29046</t>
  </si>
  <si>
    <t>29047</t>
  </si>
  <si>
    <t>29048</t>
  </si>
  <si>
    <t>La Magdalena Tlaltelulco</t>
  </si>
  <si>
    <t>29049</t>
  </si>
  <si>
    <t>San Damián Texóloc</t>
  </si>
  <si>
    <t>29050</t>
  </si>
  <si>
    <t>San Francisco Tetlanohcan</t>
  </si>
  <si>
    <t>29051</t>
  </si>
  <si>
    <t>San Jerónimo Zacualpan</t>
  </si>
  <si>
    <t>29052</t>
  </si>
  <si>
    <t>San José Teacalco</t>
  </si>
  <si>
    <t>29053</t>
  </si>
  <si>
    <t>San Juan Huactzinco</t>
  </si>
  <si>
    <t>29054</t>
  </si>
  <si>
    <t>San Lorenzo Axocomanitla</t>
  </si>
  <si>
    <t>29055</t>
  </si>
  <si>
    <t>San Lucas Tecopilco</t>
  </si>
  <si>
    <t>29056</t>
  </si>
  <si>
    <t>Santa Ana Nopalucan</t>
  </si>
  <si>
    <t>29057</t>
  </si>
  <si>
    <t>Santa Apolonia Teacalco</t>
  </si>
  <si>
    <t>29058</t>
  </si>
  <si>
    <t>Santa Catarina Ayometla</t>
  </si>
  <si>
    <t>29059</t>
  </si>
  <si>
    <t>Santa Cruz Quilehtla</t>
  </si>
  <si>
    <t>29060</t>
  </si>
  <si>
    <t>Santa Isabel Xiloxoxtla</t>
  </si>
  <si>
    <t>30001</t>
  </si>
  <si>
    <t>30002</t>
  </si>
  <si>
    <t>30003</t>
  </si>
  <si>
    <t>Acayucan</t>
  </si>
  <si>
    <t>30004</t>
  </si>
  <si>
    <t>30005</t>
  </si>
  <si>
    <t>Acula</t>
  </si>
  <si>
    <t>30006</t>
  </si>
  <si>
    <t>Acultzingo</t>
  </si>
  <si>
    <t>30007</t>
  </si>
  <si>
    <t>Camarón de Tejeda</t>
  </si>
  <si>
    <t>30008</t>
  </si>
  <si>
    <t>Alpatláhuac</t>
  </si>
  <si>
    <t>30009</t>
  </si>
  <si>
    <t>Alto Lucero de Gutiérrez Barrios</t>
  </si>
  <si>
    <t>30010</t>
  </si>
  <si>
    <t>Altotonga</t>
  </si>
  <si>
    <t>30011</t>
  </si>
  <si>
    <t>Alvarado</t>
  </si>
  <si>
    <t>30012</t>
  </si>
  <si>
    <t>Amatitlán</t>
  </si>
  <si>
    <t>30013</t>
  </si>
  <si>
    <t>Naranjos Amatlán</t>
  </si>
  <si>
    <t>30014</t>
  </si>
  <si>
    <t>Amatlán de los Reyes</t>
  </si>
  <si>
    <t>30015</t>
  </si>
  <si>
    <t>Angel R. Cabada</t>
  </si>
  <si>
    <t>30016</t>
  </si>
  <si>
    <t>La Antigua</t>
  </si>
  <si>
    <t>30017</t>
  </si>
  <si>
    <t>Apazapan</t>
  </si>
  <si>
    <t>30018</t>
  </si>
  <si>
    <t>30019</t>
  </si>
  <si>
    <t>Astacinga</t>
  </si>
  <si>
    <t>30020</t>
  </si>
  <si>
    <t>Atlahuilco</t>
  </si>
  <si>
    <t>30021</t>
  </si>
  <si>
    <t>30022</t>
  </si>
  <si>
    <t>Atzacan</t>
  </si>
  <si>
    <t>30023</t>
  </si>
  <si>
    <t>Atzalan</t>
  </si>
  <si>
    <t>30024</t>
  </si>
  <si>
    <t>Tlaltetela</t>
  </si>
  <si>
    <t>30025</t>
  </si>
  <si>
    <t>Ayahualulco</t>
  </si>
  <si>
    <t>30026</t>
  </si>
  <si>
    <t>Banderilla</t>
  </si>
  <si>
    <t>30027</t>
  </si>
  <si>
    <t>30028</t>
  </si>
  <si>
    <t>Boca del Río</t>
  </si>
  <si>
    <t>30029</t>
  </si>
  <si>
    <t>Calcahualco</t>
  </si>
  <si>
    <t>30030</t>
  </si>
  <si>
    <t>Camerino Z. Mendoza</t>
  </si>
  <si>
    <t>30031</t>
  </si>
  <si>
    <t>Carrillo Puerto</t>
  </si>
  <si>
    <t>30032</t>
  </si>
  <si>
    <t>Catemaco</t>
  </si>
  <si>
    <t>30033</t>
  </si>
  <si>
    <t>Cazones de Herrera</t>
  </si>
  <si>
    <t>30034</t>
  </si>
  <si>
    <t>Cerro Azul</t>
  </si>
  <si>
    <t>30035</t>
  </si>
  <si>
    <t>Citlaltépetl</t>
  </si>
  <si>
    <t>30036</t>
  </si>
  <si>
    <t>Coacoatzintla</t>
  </si>
  <si>
    <t>30037</t>
  </si>
  <si>
    <t>Coahuitlán</t>
  </si>
  <si>
    <t>30038</t>
  </si>
  <si>
    <t>30039</t>
  </si>
  <si>
    <t>Coatzacoalcos</t>
  </si>
  <si>
    <t>30040</t>
  </si>
  <si>
    <t>Coatzintla</t>
  </si>
  <si>
    <t>30041</t>
  </si>
  <si>
    <t>Coetzala</t>
  </si>
  <si>
    <t>30042</t>
  </si>
  <si>
    <t>Colipa</t>
  </si>
  <si>
    <t>30043</t>
  </si>
  <si>
    <t>Comapa</t>
  </si>
  <si>
    <t>30044</t>
  </si>
  <si>
    <t>Córdoba</t>
  </si>
  <si>
    <t>30045</t>
  </si>
  <si>
    <t>Cosamaloapan de Carpio</t>
  </si>
  <si>
    <t>30046</t>
  </si>
  <si>
    <t>Cosautlán de Carvajal</t>
  </si>
  <si>
    <t>30047</t>
  </si>
  <si>
    <t>Coscomatepec</t>
  </si>
  <si>
    <t>30048</t>
  </si>
  <si>
    <t>Cosoleacaque</t>
  </si>
  <si>
    <t>30049</t>
  </si>
  <si>
    <t>Cotaxtla</t>
  </si>
  <si>
    <t>30050</t>
  </si>
  <si>
    <t>Coxquihui</t>
  </si>
  <si>
    <t>30051</t>
  </si>
  <si>
    <t>Coyutla</t>
  </si>
  <si>
    <t>30052</t>
  </si>
  <si>
    <t>Cuichapa</t>
  </si>
  <si>
    <t>30053</t>
  </si>
  <si>
    <t>Cuitláhuac</t>
  </si>
  <si>
    <t>30054</t>
  </si>
  <si>
    <t>Chacaltianguis</t>
  </si>
  <si>
    <t>30055</t>
  </si>
  <si>
    <t>Chalma</t>
  </si>
  <si>
    <t>30056</t>
  </si>
  <si>
    <t>Chiconamel</t>
  </si>
  <si>
    <t>30057</t>
  </si>
  <si>
    <t>Chiconquiaco</t>
  </si>
  <si>
    <t>30058</t>
  </si>
  <si>
    <t>Chicontepec</t>
  </si>
  <si>
    <t>30059</t>
  </si>
  <si>
    <t>Chinameca</t>
  </si>
  <si>
    <t>30060</t>
  </si>
  <si>
    <t>Chinampa de Gorostiza</t>
  </si>
  <si>
    <t>30061</t>
  </si>
  <si>
    <t>Las Choapas</t>
  </si>
  <si>
    <t>30062</t>
  </si>
  <si>
    <t>Chocamán</t>
  </si>
  <si>
    <t>30063</t>
  </si>
  <si>
    <t>Chontla</t>
  </si>
  <si>
    <t>30064</t>
  </si>
  <si>
    <t>Chumatlán</t>
  </si>
  <si>
    <t>30065</t>
  </si>
  <si>
    <t>30066</t>
  </si>
  <si>
    <t>Espinal</t>
  </si>
  <si>
    <t>30067</t>
  </si>
  <si>
    <t>Filomeno Mata</t>
  </si>
  <si>
    <t>30068</t>
  </si>
  <si>
    <t>Fortín</t>
  </si>
  <si>
    <t>30069</t>
  </si>
  <si>
    <t>Gutiérrez Zamora</t>
  </si>
  <si>
    <t>30070</t>
  </si>
  <si>
    <t>Hidalgotitlán</t>
  </si>
  <si>
    <t>30071</t>
  </si>
  <si>
    <t>Huatusco</t>
  </si>
  <si>
    <t>30072</t>
  </si>
  <si>
    <t>Huayacocotla</t>
  </si>
  <si>
    <t>30073</t>
  </si>
  <si>
    <t>Hueyapan de Ocampo</t>
  </si>
  <si>
    <t>30074</t>
  </si>
  <si>
    <t>Huiloapan de Cuauhtémoc</t>
  </si>
  <si>
    <t>30075</t>
  </si>
  <si>
    <t>Ignacio de la Llave</t>
  </si>
  <si>
    <t>30076</t>
  </si>
  <si>
    <t>Ilamatlán</t>
  </si>
  <si>
    <t>30077</t>
  </si>
  <si>
    <t>Isla</t>
  </si>
  <si>
    <t>30078</t>
  </si>
  <si>
    <t>Ixcatepec</t>
  </si>
  <si>
    <t>30079</t>
  </si>
  <si>
    <t>Ixhuacán de los Reyes</t>
  </si>
  <si>
    <t>30080</t>
  </si>
  <si>
    <t>Ixhuatlán del Café</t>
  </si>
  <si>
    <t>30081</t>
  </si>
  <si>
    <t>Ixhuatlancillo</t>
  </si>
  <si>
    <t>30082</t>
  </si>
  <si>
    <t>Ixhuatlán del Sureste</t>
  </si>
  <si>
    <t>30083</t>
  </si>
  <si>
    <t>Ixhuatlán de Madero</t>
  </si>
  <si>
    <t>30084</t>
  </si>
  <si>
    <t>Ixmatlahuacan</t>
  </si>
  <si>
    <t>30085</t>
  </si>
  <si>
    <t>Ixtaczoquitlán</t>
  </si>
  <si>
    <t>30086</t>
  </si>
  <si>
    <t>Jalacingo</t>
  </si>
  <si>
    <t>30087</t>
  </si>
  <si>
    <t>Xalapa</t>
  </si>
  <si>
    <t>30088</t>
  </si>
  <si>
    <t>Jalcomulco</t>
  </si>
  <si>
    <t>30089</t>
  </si>
  <si>
    <t>Jáltipan</t>
  </si>
  <si>
    <t>30090</t>
  </si>
  <si>
    <t>Jamapa</t>
  </si>
  <si>
    <t>30091</t>
  </si>
  <si>
    <t>Jesús Carranza</t>
  </si>
  <si>
    <t>30092</t>
  </si>
  <si>
    <t>Xico</t>
  </si>
  <si>
    <t>30093</t>
  </si>
  <si>
    <t>30094</t>
  </si>
  <si>
    <t>Juan Rodríguez Clara</t>
  </si>
  <si>
    <t>30095</t>
  </si>
  <si>
    <t>Juchique de Ferrer</t>
  </si>
  <si>
    <t>30096</t>
  </si>
  <si>
    <t>Landero y Coss</t>
  </si>
  <si>
    <t>30097</t>
  </si>
  <si>
    <t>Lerdo de Tejada</t>
  </si>
  <si>
    <t>30098</t>
  </si>
  <si>
    <t>30099</t>
  </si>
  <si>
    <t>Maltrata</t>
  </si>
  <si>
    <t>30100</t>
  </si>
  <si>
    <t>Manlio Fabio Altamirano</t>
  </si>
  <si>
    <t>30101</t>
  </si>
  <si>
    <t>Mariano Escobedo</t>
  </si>
  <si>
    <t>30102</t>
  </si>
  <si>
    <t>Martínez de la Torre</t>
  </si>
  <si>
    <t>30103</t>
  </si>
  <si>
    <t>Mecatlán</t>
  </si>
  <si>
    <t>30104</t>
  </si>
  <si>
    <t>Mecayapan</t>
  </si>
  <si>
    <t>30105</t>
  </si>
  <si>
    <t>Medellín de Bravo</t>
  </si>
  <si>
    <t>30106</t>
  </si>
  <si>
    <t>Miahuatlán</t>
  </si>
  <si>
    <t>30107</t>
  </si>
  <si>
    <t>Las Minas</t>
  </si>
  <si>
    <t>30108</t>
  </si>
  <si>
    <t>30109</t>
  </si>
  <si>
    <t>Misantla</t>
  </si>
  <si>
    <t>30110</t>
  </si>
  <si>
    <t>Mixtla de Altamirano</t>
  </si>
  <si>
    <t>30111</t>
  </si>
  <si>
    <t>Moloacán</t>
  </si>
  <si>
    <t>30112</t>
  </si>
  <si>
    <t>Naolinco</t>
  </si>
  <si>
    <t>30113</t>
  </si>
  <si>
    <t>Naranjal</t>
  </si>
  <si>
    <t>30114</t>
  </si>
  <si>
    <t>Nautla</t>
  </si>
  <si>
    <t>30115</t>
  </si>
  <si>
    <t>30116</t>
  </si>
  <si>
    <t>Oluta</t>
  </si>
  <si>
    <t>30117</t>
  </si>
  <si>
    <t>Omealca</t>
  </si>
  <si>
    <t>30118</t>
  </si>
  <si>
    <t>Orizaba</t>
  </si>
  <si>
    <t>30119</t>
  </si>
  <si>
    <t>Otatitlán</t>
  </si>
  <si>
    <t>30120</t>
  </si>
  <si>
    <t>Oteapan</t>
  </si>
  <si>
    <t>30121</t>
  </si>
  <si>
    <t>Ozuluama de Mascareñas</t>
  </si>
  <si>
    <t>30122</t>
  </si>
  <si>
    <t>Pajapan</t>
  </si>
  <si>
    <t>30123</t>
  </si>
  <si>
    <t>Pánuco</t>
  </si>
  <si>
    <t>30124</t>
  </si>
  <si>
    <t>Papantla</t>
  </si>
  <si>
    <t>30125</t>
  </si>
  <si>
    <t>Paso del Macho</t>
  </si>
  <si>
    <t>30126</t>
  </si>
  <si>
    <t>Paso de Ovejas</t>
  </si>
  <si>
    <t>30127</t>
  </si>
  <si>
    <t>La Perla</t>
  </si>
  <si>
    <t>30128</t>
  </si>
  <si>
    <t>Perote</t>
  </si>
  <si>
    <t>30129</t>
  </si>
  <si>
    <t>Platón Sánchez</t>
  </si>
  <si>
    <t>30130</t>
  </si>
  <si>
    <t>Playa Vicente</t>
  </si>
  <si>
    <t>30131</t>
  </si>
  <si>
    <t>Poza Rica de Hidalgo</t>
  </si>
  <si>
    <t>30132</t>
  </si>
  <si>
    <t>Las Vigas de Ramírez</t>
  </si>
  <si>
    <t>30133</t>
  </si>
  <si>
    <t>Pueblo Viejo</t>
  </si>
  <si>
    <t>30134</t>
  </si>
  <si>
    <t>Puente Nacional</t>
  </si>
  <si>
    <t>30135</t>
  </si>
  <si>
    <t>Rafael Delgado</t>
  </si>
  <si>
    <t>30136</t>
  </si>
  <si>
    <t>Rafael Lucio</t>
  </si>
  <si>
    <t>30137</t>
  </si>
  <si>
    <t>30138</t>
  </si>
  <si>
    <t>Río Blanco</t>
  </si>
  <si>
    <t>30139</t>
  </si>
  <si>
    <t>Saltabarranca</t>
  </si>
  <si>
    <t>30140</t>
  </si>
  <si>
    <t>San Andrés Tenejapan</t>
  </si>
  <si>
    <t>30141</t>
  </si>
  <si>
    <t>San Andrés Tuxtla</t>
  </si>
  <si>
    <t>30142</t>
  </si>
  <si>
    <t>San Juan Evangelista</t>
  </si>
  <si>
    <t>30143</t>
  </si>
  <si>
    <t>Santiago Tuxtla</t>
  </si>
  <si>
    <t>30144</t>
  </si>
  <si>
    <t>Sayula de Alemán</t>
  </si>
  <si>
    <t>30145</t>
  </si>
  <si>
    <t>Soconusco</t>
  </si>
  <si>
    <t>30146</t>
  </si>
  <si>
    <t>Sochiapa</t>
  </si>
  <si>
    <t>30147</t>
  </si>
  <si>
    <t>Soledad Atzompa</t>
  </si>
  <si>
    <t>30148</t>
  </si>
  <si>
    <t>Soledad de Doblado</t>
  </si>
  <si>
    <t>30149</t>
  </si>
  <si>
    <t>Soteapan</t>
  </si>
  <si>
    <t>30150</t>
  </si>
  <si>
    <t>Tamalín</t>
  </si>
  <si>
    <t>30151</t>
  </si>
  <si>
    <t>Tamiahua</t>
  </si>
  <si>
    <t>30152</t>
  </si>
  <si>
    <t>Tampico Alto</t>
  </si>
  <si>
    <t>30153</t>
  </si>
  <si>
    <t>Tancoco</t>
  </si>
  <si>
    <t>30154</t>
  </si>
  <si>
    <t>Tantima</t>
  </si>
  <si>
    <t>30155</t>
  </si>
  <si>
    <t>Tantoyuca</t>
  </si>
  <si>
    <t>30156</t>
  </si>
  <si>
    <t>Tatatila</t>
  </si>
  <si>
    <t>30157</t>
  </si>
  <si>
    <t>Castillo de Teayo</t>
  </si>
  <si>
    <t>30158</t>
  </si>
  <si>
    <t>Tecolutla</t>
  </si>
  <si>
    <t>30159</t>
  </si>
  <si>
    <t>Tehuipango</t>
  </si>
  <si>
    <t>30160</t>
  </si>
  <si>
    <t>Álamo Temapache</t>
  </si>
  <si>
    <t>30161</t>
  </si>
  <si>
    <t>Tempoal</t>
  </si>
  <si>
    <t>30162</t>
  </si>
  <si>
    <t>Tenampa</t>
  </si>
  <si>
    <t>30163</t>
  </si>
  <si>
    <t>Tenochtitlán</t>
  </si>
  <si>
    <t>30164</t>
  </si>
  <si>
    <t>Teocelo</t>
  </si>
  <si>
    <t>30165</t>
  </si>
  <si>
    <t>Tepatlaxco</t>
  </si>
  <si>
    <t>30166</t>
  </si>
  <si>
    <t>Tepetlán</t>
  </si>
  <si>
    <t>30167</t>
  </si>
  <si>
    <t>30168</t>
  </si>
  <si>
    <t>30169</t>
  </si>
  <si>
    <t>José Azueta</t>
  </si>
  <si>
    <t>30170</t>
  </si>
  <si>
    <t>Texcatepec</t>
  </si>
  <si>
    <t>30171</t>
  </si>
  <si>
    <t>Texhuacán</t>
  </si>
  <si>
    <t>30172</t>
  </si>
  <si>
    <t>Texistepec</t>
  </si>
  <si>
    <t>30173</t>
  </si>
  <si>
    <t>Tezonapa</t>
  </si>
  <si>
    <t>30174</t>
  </si>
  <si>
    <t>30175</t>
  </si>
  <si>
    <t>Tihuatlán</t>
  </si>
  <si>
    <t>30176</t>
  </si>
  <si>
    <t>Tlacojalpan</t>
  </si>
  <si>
    <t>30177</t>
  </si>
  <si>
    <t>Tlacolulan</t>
  </si>
  <si>
    <t>30178</t>
  </si>
  <si>
    <t>Tlacotalpan</t>
  </si>
  <si>
    <t>30179</t>
  </si>
  <si>
    <t>Tlacotepec de Mejía</t>
  </si>
  <si>
    <t>30180</t>
  </si>
  <si>
    <t>Tlachichilco</t>
  </si>
  <si>
    <t>30181</t>
  </si>
  <si>
    <t>Tlalixcoyan</t>
  </si>
  <si>
    <t>30182</t>
  </si>
  <si>
    <t>Tlalnelhuayocan</t>
  </si>
  <si>
    <t>30183</t>
  </si>
  <si>
    <t>Tlapacoyan</t>
  </si>
  <si>
    <t>30184</t>
  </si>
  <si>
    <t>Tlaquilpa</t>
  </si>
  <si>
    <t>30185</t>
  </si>
  <si>
    <t>Tlilapan</t>
  </si>
  <si>
    <t>30186</t>
  </si>
  <si>
    <t>30187</t>
  </si>
  <si>
    <t>Tonayán</t>
  </si>
  <si>
    <t>30188</t>
  </si>
  <si>
    <t>Totutla</t>
  </si>
  <si>
    <t>30189</t>
  </si>
  <si>
    <t>30190</t>
  </si>
  <si>
    <t>Tuxtilla</t>
  </si>
  <si>
    <t>30191</t>
  </si>
  <si>
    <t>Ursulo Galván</t>
  </si>
  <si>
    <t>30192</t>
  </si>
  <si>
    <t>Vega de Alatorre</t>
  </si>
  <si>
    <t>30193</t>
  </si>
  <si>
    <t>Veracruz</t>
  </si>
  <si>
    <t>30194</t>
  </si>
  <si>
    <t>Villa Aldama</t>
  </si>
  <si>
    <t>30195</t>
  </si>
  <si>
    <t>Xoxocotla</t>
  </si>
  <si>
    <t>30196</t>
  </si>
  <si>
    <t>Yanga</t>
  </si>
  <si>
    <t>30197</t>
  </si>
  <si>
    <t>Yecuatla</t>
  </si>
  <si>
    <t>30198</t>
  </si>
  <si>
    <t>30199</t>
  </si>
  <si>
    <t>30200</t>
  </si>
  <si>
    <t>Zentla</t>
  </si>
  <si>
    <t>30201</t>
  </si>
  <si>
    <t>Zongolica</t>
  </si>
  <si>
    <t>30202</t>
  </si>
  <si>
    <t>Zontecomatlán de López y Fuentes</t>
  </si>
  <si>
    <t>30203</t>
  </si>
  <si>
    <t>Zozocolco de Hidalgo</t>
  </si>
  <si>
    <t>30204</t>
  </si>
  <si>
    <t>Agua Dulce</t>
  </si>
  <si>
    <t>30205</t>
  </si>
  <si>
    <t>El Higo</t>
  </si>
  <si>
    <t>30206</t>
  </si>
  <si>
    <t>Nanchital de Lázaro Cárdenas del Río</t>
  </si>
  <si>
    <t>30207</t>
  </si>
  <si>
    <t>Tres Valles</t>
  </si>
  <si>
    <t>30208</t>
  </si>
  <si>
    <t>Carlos A. Carrillo</t>
  </si>
  <si>
    <t>30209</t>
  </si>
  <si>
    <t>Tatahuicapan de Juárez</t>
  </si>
  <si>
    <t>30210</t>
  </si>
  <si>
    <t>Uxpanapa</t>
  </si>
  <si>
    <t>30211</t>
  </si>
  <si>
    <t>San Rafael</t>
  </si>
  <si>
    <t>30212</t>
  </si>
  <si>
    <t>Santiago Sochiapan</t>
  </si>
  <si>
    <t>31001</t>
  </si>
  <si>
    <t>Abalá</t>
  </si>
  <si>
    <t>31002</t>
  </si>
  <si>
    <t>Acanceh</t>
  </si>
  <si>
    <t>31003</t>
  </si>
  <si>
    <t>Akil</t>
  </si>
  <si>
    <t>31004</t>
  </si>
  <si>
    <t>Baca</t>
  </si>
  <si>
    <t>31005</t>
  </si>
  <si>
    <t>Bokobá</t>
  </si>
  <si>
    <t>31006</t>
  </si>
  <si>
    <t>Buctzotz</t>
  </si>
  <si>
    <t>31007</t>
  </si>
  <si>
    <t>Cacalchén</t>
  </si>
  <si>
    <t>31008</t>
  </si>
  <si>
    <t>Calotmul</t>
  </si>
  <si>
    <t>31009</t>
  </si>
  <si>
    <t>Cansahcab</t>
  </si>
  <si>
    <t>31010</t>
  </si>
  <si>
    <t>Cantamayec</t>
  </si>
  <si>
    <t>31011</t>
  </si>
  <si>
    <t>Celestún</t>
  </si>
  <si>
    <t>31012</t>
  </si>
  <si>
    <t>Cenotillo</t>
  </si>
  <si>
    <t>31013</t>
  </si>
  <si>
    <t>Conkal</t>
  </si>
  <si>
    <t>31014</t>
  </si>
  <si>
    <t>Cuncunul</t>
  </si>
  <si>
    <t>31015</t>
  </si>
  <si>
    <t>Cuzamá</t>
  </si>
  <si>
    <t>31016</t>
  </si>
  <si>
    <t>Chacsinkín</t>
  </si>
  <si>
    <t>31017</t>
  </si>
  <si>
    <t>Chankom</t>
  </si>
  <si>
    <t>31018</t>
  </si>
  <si>
    <t>Chapab</t>
  </si>
  <si>
    <t>31019</t>
  </si>
  <si>
    <t>Chemax</t>
  </si>
  <si>
    <t>31020</t>
  </si>
  <si>
    <t>Chicxulub Pueblo</t>
  </si>
  <si>
    <t>31021</t>
  </si>
  <si>
    <t>Chichimilá</t>
  </si>
  <si>
    <t>31022</t>
  </si>
  <si>
    <t>Chikindzonot</t>
  </si>
  <si>
    <t>31023</t>
  </si>
  <si>
    <t>Chocholá</t>
  </si>
  <si>
    <t>31024</t>
  </si>
  <si>
    <t>Chumayel</t>
  </si>
  <si>
    <t>31025</t>
  </si>
  <si>
    <t>Dzán</t>
  </si>
  <si>
    <t>31026</t>
  </si>
  <si>
    <t>Dzemul</t>
  </si>
  <si>
    <t>31027</t>
  </si>
  <si>
    <t>Dzidzantún</t>
  </si>
  <si>
    <t>31028</t>
  </si>
  <si>
    <t>Dzilam de Bravo</t>
  </si>
  <si>
    <t>31029</t>
  </si>
  <si>
    <t>Dzilam González</t>
  </si>
  <si>
    <t>31030</t>
  </si>
  <si>
    <t>Dzitás</t>
  </si>
  <si>
    <t>31031</t>
  </si>
  <si>
    <t>Dzoncauich</t>
  </si>
  <si>
    <t>31032</t>
  </si>
  <si>
    <t>Espita</t>
  </si>
  <si>
    <t>31033</t>
  </si>
  <si>
    <t>Halachó</t>
  </si>
  <si>
    <t>31034</t>
  </si>
  <si>
    <t>Hocabá</t>
  </si>
  <si>
    <t>31035</t>
  </si>
  <si>
    <t>Hoctún</t>
  </si>
  <si>
    <t>31036</t>
  </si>
  <si>
    <t>Homún</t>
  </si>
  <si>
    <t>31037</t>
  </si>
  <si>
    <t>Huhí</t>
  </si>
  <si>
    <t>31038</t>
  </si>
  <si>
    <t>Hunucmá</t>
  </si>
  <si>
    <t>31039</t>
  </si>
  <si>
    <t>Ixil</t>
  </si>
  <si>
    <t>31040</t>
  </si>
  <si>
    <t>Izamal</t>
  </si>
  <si>
    <t>31041</t>
  </si>
  <si>
    <t>Kanasín</t>
  </si>
  <si>
    <t>31042</t>
  </si>
  <si>
    <t>Kantunil</t>
  </si>
  <si>
    <t>31043</t>
  </si>
  <si>
    <t>Kaua</t>
  </si>
  <si>
    <t>31044</t>
  </si>
  <si>
    <t>Kinchil</t>
  </si>
  <si>
    <t>31045</t>
  </si>
  <si>
    <t>Kopomá</t>
  </si>
  <si>
    <t>31046</t>
  </si>
  <si>
    <t>Mama</t>
  </si>
  <si>
    <t>31047</t>
  </si>
  <si>
    <t>Maní</t>
  </si>
  <si>
    <t>31048</t>
  </si>
  <si>
    <t>Maxcanú</t>
  </si>
  <si>
    <t>31049</t>
  </si>
  <si>
    <t>Mayapán</t>
  </si>
  <si>
    <t>31050</t>
  </si>
  <si>
    <t>Mérida</t>
  </si>
  <si>
    <t>31051</t>
  </si>
  <si>
    <t>Mocochá</t>
  </si>
  <si>
    <t>31052</t>
  </si>
  <si>
    <t>Motul</t>
  </si>
  <si>
    <t>31053</t>
  </si>
  <si>
    <t>Muna</t>
  </si>
  <si>
    <t>31054</t>
  </si>
  <si>
    <t>Muxupip</t>
  </si>
  <si>
    <t>31055</t>
  </si>
  <si>
    <t>Opichén</t>
  </si>
  <si>
    <t>31056</t>
  </si>
  <si>
    <t>Oxkutzcab</t>
  </si>
  <si>
    <t>31057</t>
  </si>
  <si>
    <t>Panabá</t>
  </si>
  <si>
    <t>31058</t>
  </si>
  <si>
    <t>Peto</t>
  </si>
  <si>
    <t>31059</t>
  </si>
  <si>
    <t>31060</t>
  </si>
  <si>
    <t>31061</t>
  </si>
  <si>
    <t>Río Lagartos</t>
  </si>
  <si>
    <t>31062</t>
  </si>
  <si>
    <t>Sacalum</t>
  </si>
  <si>
    <t>31063</t>
  </si>
  <si>
    <t>Samahil</t>
  </si>
  <si>
    <t>31064</t>
  </si>
  <si>
    <t>Sanahcat</t>
  </si>
  <si>
    <t>31065</t>
  </si>
  <si>
    <t>31066</t>
  </si>
  <si>
    <t>Santa Elena</t>
  </si>
  <si>
    <t>31067</t>
  </si>
  <si>
    <t>Seyé</t>
  </si>
  <si>
    <t>31068</t>
  </si>
  <si>
    <t>Sinanché</t>
  </si>
  <si>
    <t>31069</t>
  </si>
  <si>
    <t>Sotuta</t>
  </si>
  <si>
    <t>31070</t>
  </si>
  <si>
    <t>Sucilá</t>
  </si>
  <si>
    <t>31071</t>
  </si>
  <si>
    <t>Sudzal</t>
  </si>
  <si>
    <t>31072</t>
  </si>
  <si>
    <t>Suma</t>
  </si>
  <si>
    <t>31073</t>
  </si>
  <si>
    <t>Tahdziú</t>
  </si>
  <si>
    <t>31074</t>
  </si>
  <si>
    <t>Tahmek</t>
  </si>
  <si>
    <t>31075</t>
  </si>
  <si>
    <t>Teabo</t>
  </si>
  <si>
    <t>31076</t>
  </si>
  <si>
    <t>Tecoh</t>
  </si>
  <si>
    <t>31077</t>
  </si>
  <si>
    <t>Tekal de Venegas</t>
  </si>
  <si>
    <t>31078</t>
  </si>
  <si>
    <t>Tekantó</t>
  </si>
  <si>
    <t>31079</t>
  </si>
  <si>
    <t>Tekax</t>
  </si>
  <si>
    <t>31080</t>
  </si>
  <si>
    <t>Tekit</t>
  </si>
  <si>
    <t>31081</t>
  </si>
  <si>
    <t>Tekom</t>
  </si>
  <si>
    <t>31082</t>
  </si>
  <si>
    <t>Telchac Pueblo</t>
  </si>
  <si>
    <t>31083</t>
  </si>
  <si>
    <t>Telchac Puerto</t>
  </si>
  <si>
    <t>31084</t>
  </si>
  <si>
    <t>Temax</t>
  </si>
  <si>
    <t>31085</t>
  </si>
  <si>
    <t>Temozón</t>
  </si>
  <si>
    <t>31086</t>
  </si>
  <si>
    <t>Tepakán</t>
  </si>
  <si>
    <t>31087</t>
  </si>
  <si>
    <t>Tetiz</t>
  </si>
  <si>
    <t>31088</t>
  </si>
  <si>
    <t>Teya</t>
  </si>
  <si>
    <t>31089</t>
  </si>
  <si>
    <t>Ticul</t>
  </si>
  <si>
    <t>31090</t>
  </si>
  <si>
    <t>Timucuy</t>
  </si>
  <si>
    <t>31091</t>
  </si>
  <si>
    <t>Tinum</t>
  </si>
  <si>
    <t>31092</t>
  </si>
  <si>
    <t>Tixcacalcupul</t>
  </si>
  <si>
    <t>31093</t>
  </si>
  <si>
    <t>Tixkokob</t>
  </si>
  <si>
    <t>31094</t>
  </si>
  <si>
    <t>Tixmehuac</t>
  </si>
  <si>
    <t>31095</t>
  </si>
  <si>
    <t>Tixpéhual</t>
  </si>
  <si>
    <t>31096</t>
  </si>
  <si>
    <t>Tizimín</t>
  </si>
  <si>
    <t>31097</t>
  </si>
  <si>
    <t>Tunkás</t>
  </si>
  <si>
    <t>31098</t>
  </si>
  <si>
    <t>Tzucacab</t>
  </si>
  <si>
    <t>31099</t>
  </si>
  <si>
    <t>Uayma</t>
  </si>
  <si>
    <t>31100</t>
  </si>
  <si>
    <t>Ucú</t>
  </si>
  <si>
    <t>31101</t>
  </si>
  <si>
    <t>Umán</t>
  </si>
  <si>
    <t>31102</t>
  </si>
  <si>
    <t>Valladolid</t>
  </si>
  <si>
    <t>31103</t>
  </si>
  <si>
    <t>Xocchel</t>
  </si>
  <si>
    <t>31104</t>
  </si>
  <si>
    <t>Yaxcabá</t>
  </si>
  <si>
    <t>31105</t>
  </si>
  <si>
    <t>Yaxkukul</t>
  </si>
  <si>
    <t>31106</t>
  </si>
  <si>
    <t>Yobaín</t>
  </si>
  <si>
    <t>32001</t>
  </si>
  <si>
    <t>Apozol</t>
  </si>
  <si>
    <t>32002</t>
  </si>
  <si>
    <t>Apulco</t>
  </si>
  <si>
    <t>32003</t>
  </si>
  <si>
    <t>Atolinga</t>
  </si>
  <si>
    <t>32004</t>
  </si>
  <si>
    <t>32005</t>
  </si>
  <si>
    <t>Calera</t>
  </si>
  <si>
    <t>32006</t>
  </si>
  <si>
    <t>Cañitas de Felipe Pescador</t>
  </si>
  <si>
    <t>32007</t>
  </si>
  <si>
    <t>Concepción del Oro</t>
  </si>
  <si>
    <t>32008</t>
  </si>
  <si>
    <t>32009</t>
  </si>
  <si>
    <t>Chalchihuites</t>
  </si>
  <si>
    <t>32010</t>
  </si>
  <si>
    <t>Fresnillo</t>
  </si>
  <si>
    <t>32011</t>
  </si>
  <si>
    <t>Trinidad García de la Cadena</t>
  </si>
  <si>
    <t>32012</t>
  </si>
  <si>
    <t>Genaro Codina</t>
  </si>
  <si>
    <t>32013</t>
  </si>
  <si>
    <t>General Enrique Estrada</t>
  </si>
  <si>
    <t>32014</t>
  </si>
  <si>
    <t>General Francisco R. Murguía</t>
  </si>
  <si>
    <t>32015</t>
  </si>
  <si>
    <t>El Plateado de Joaquín Amaro</t>
  </si>
  <si>
    <t>32016</t>
  </si>
  <si>
    <t>General Pánfilo Natera</t>
  </si>
  <si>
    <t>32017</t>
  </si>
  <si>
    <t>32018</t>
  </si>
  <si>
    <t>Huanusco</t>
  </si>
  <si>
    <t>32019</t>
  </si>
  <si>
    <t>Jalpa</t>
  </si>
  <si>
    <t>32020</t>
  </si>
  <si>
    <t>Jerez</t>
  </si>
  <si>
    <t>32021</t>
  </si>
  <si>
    <t>Jiménez del Teul</t>
  </si>
  <si>
    <t>32022</t>
  </si>
  <si>
    <t>Juan Aldama</t>
  </si>
  <si>
    <t>32023</t>
  </si>
  <si>
    <t>Juchipila</t>
  </si>
  <si>
    <t>32024</t>
  </si>
  <si>
    <t>32025</t>
  </si>
  <si>
    <t>Luis Moya</t>
  </si>
  <si>
    <t>32026</t>
  </si>
  <si>
    <t>Mazapil</t>
  </si>
  <si>
    <t>32027</t>
  </si>
  <si>
    <t>32028</t>
  </si>
  <si>
    <t>Mezquital del Oro</t>
  </si>
  <si>
    <t>32029</t>
  </si>
  <si>
    <t>Miguel Auza</t>
  </si>
  <si>
    <t>32030</t>
  </si>
  <si>
    <t>Momax</t>
  </si>
  <si>
    <t>32031</t>
  </si>
  <si>
    <t>Monte Escobedo</t>
  </si>
  <si>
    <t>32032</t>
  </si>
  <si>
    <t>32033</t>
  </si>
  <si>
    <t>Moyahua de Estrada</t>
  </si>
  <si>
    <t>32034</t>
  </si>
  <si>
    <t>Nochistlán de Mejía</t>
  </si>
  <si>
    <t>32035</t>
  </si>
  <si>
    <t>Noria de Ángeles</t>
  </si>
  <si>
    <t>32036</t>
  </si>
  <si>
    <t>Ojocaliente</t>
  </si>
  <si>
    <t>32037</t>
  </si>
  <si>
    <t>32038</t>
  </si>
  <si>
    <t>Pinos</t>
  </si>
  <si>
    <t>32039</t>
  </si>
  <si>
    <t>Río Grande</t>
  </si>
  <si>
    <t>32040</t>
  </si>
  <si>
    <t>Sain Alto</t>
  </si>
  <si>
    <t>32041</t>
  </si>
  <si>
    <t>El Salvador</t>
  </si>
  <si>
    <t>32042</t>
  </si>
  <si>
    <t>Sombrerete</t>
  </si>
  <si>
    <t>32043</t>
  </si>
  <si>
    <t>Susticacán</t>
  </si>
  <si>
    <t>32044</t>
  </si>
  <si>
    <t>32045</t>
  </si>
  <si>
    <t>Tepechitlán</t>
  </si>
  <si>
    <t>32046</t>
  </si>
  <si>
    <t>Tepetongo</t>
  </si>
  <si>
    <t>32047</t>
  </si>
  <si>
    <t>Teúl de González Ortega</t>
  </si>
  <si>
    <t>32048</t>
  </si>
  <si>
    <t>Tlaltenango de Sánchez Román</t>
  </si>
  <si>
    <t>32049</t>
  </si>
  <si>
    <t>Valparaíso</t>
  </si>
  <si>
    <t>32050</t>
  </si>
  <si>
    <t>Vetagrande</t>
  </si>
  <si>
    <t>32051</t>
  </si>
  <si>
    <t>Villa de Cos</t>
  </si>
  <si>
    <t>32052</t>
  </si>
  <si>
    <t>Villa García</t>
  </si>
  <si>
    <t>32053</t>
  </si>
  <si>
    <t>Villa González Ortega</t>
  </si>
  <si>
    <t>32054</t>
  </si>
  <si>
    <t>32055</t>
  </si>
  <si>
    <t>Villanueva</t>
  </si>
  <si>
    <t>32056</t>
  </si>
  <si>
    <t>32057</t>
  </si>
  <si>
    <t>Trancoso</t>
  </si>
  <si>
    <t>32058</t>
  </si>
  <si>
    <t>Santa María de la Paz</t>
  </si>
  <si>
    <t>Entidad</t>
  </si>
  <si>
    <t>Clave</t>
  </si>
  <si>
    <t>X</t>
  </si>
  <si>
    <t>catálogo</t>
  </si>
  <si>
    <t>""</t>
  </si>
  <si>
    <t>NA</t>
  </si>
  <si>
    <t>acce</t>
  </si>
  <si>
    <t>prot</t>
  </si>
  <si>
    <t>cons</t>
  </si>
  <si>
    <t>aseso</t>
  </si>
  <si>
    <t>otros</t>
  </si>
  <si>
    <t>P2</t>
  </si>
  <si>
    <t>P2.1</t>
  </si>
  <si>
    <t>NS</t>
  </si>
  <si>
    <t>Comp</t>
  </si>
  <si>
    <t>Acceso</t>
  </si>
  <si>
    <t>Protección</t>
  </si>
  <si>
    <t>Llenado</t>
  </si>
  <si>
    <t>P4</t>
  </si>
  <si>
    <t>ns</t>
  </si>
  <si>
    <t>suma</t>
  </si>
  <si>
    <t>comp</t>
  </si>
  <si>
    <t>P5</t>
  </si>
  <si>
    <t>P6</t>
  </si>
  <si>
    <t>P7</t>
  </si>
  <si>
    <t>P7.1</t>
  </si>
  <si>
    <t>ESP</t>
  </si>
  <si>
    <t>MED</t>
  </si>
  <si>
    <t>CAN</t>
  </si>
  <si>
    <t>llen</t>
  </si>
  <si>
    <t>Largo dec</t>
  </si>
  <si>
    <t>max</t>
  </si>
  <si>
    <t>min</t>
  </si>
  <si>
    <t>Comp 100</t>
  </si>
  <si>
    <t>P12.1</t>
  </si>
  <si>
    <t>P12.2</t>
  </si>
  <si>
    <t>COMP</t>
  </si>
  <si>
    <t>Clas Arc</t>
  </si>
  <si>
    <t>Cat Disp</t>
  </si>
  <si>
    <t>No se cuenta</t>
  </si>
  <si>
    <t>4 o 9</t>
  </si>
  <si>
    <t>19 o 99</t>
  </si>
  <si>
    <t>10 o 99</t>
  </si>
  <si>
    <t>7 o 9</t>
  </si>
  <si>
    <t>P22</t>
  </si>
  <si>
    <t>P23</t>
  </si>
  <si>
    <t>P24</t>
  </si>
  <si>
    <t>Hombre</t>
  </si>
  <si>
    <t>Mujer</t>
  </si>
  <si>
    <t>U Correspondencia</t>
  </si>
  <si>
    <t>A Tramite</t>
  </si>
  <si>
    <t>A Concentración</t>
  </si>
  <si>
    <t>A Histórico</t>
  </si>
  <si>
    <t>acciones de capacitación impartidas</t>
  </si>
  <si>
    <t>TOTAL</t>
  </si>
  <si>
    <t>HOMBRES</t>
  </si>
  <si>
    <t>MUJERES</t>
  </si>
  <si>
    <t>P30.1</t>
  </si>
  <si>
    <t>P30.2</t>
  </si>
  <si>
    <t>espacios</t>
  </si>
  <si>
    <t>consistencia para afirmativos</t>
  </si>
  <si>
    <t>Consistencia para afirmativos</t>
  </si>
  <si>
    <t>LLENADO</t>
  </si>
  <si>
    <t>X POR COLUMNA</t>
  </si>
  <si>
    <t>caso no y no se sabe</t>
  </si>
  <si>
    <t>llenado</t>
  </si>
  <si>
    <t>UC</t>
  </si>
  <si>
    <t>A T</t>
  </si>
  <si>
    <t>AC</t>
  </si>
  <si>
    <t>AH</t>
  </si>
  <si>
    <t>PDD</t>
  </si>
  <si>
    <t>GDO</t>
  </si>
  <si>
    <t>ISAGD</t>
  </si>
  <si>
    <t>AM</t>
  </si>
  <si>
    <t>MGII</t>
  </si>
  <si>
    <t>Registran describen</t>
  </si>
  <si>
    <t>Generan</t>
  </si>
  <si>
    <t>Formatos</t>
  </si>
  <si>
    <t>En cada fila deberá registrar el código que corresponda al porcentaje de instituciones de la Administración Pública Municipal o Delegacional que cuentan con cada uno de los aspectos que se enlistan en la tabla, de acuerdo con el catálogo que se encuentra en la parte inferior. En caso de seleccionar el código "99. No se sabe", deberá dejar el resto de las filas en blanco.</t>
  </si>
  <si>
    <t xml:space="preserve">En cada columna deberá seleccionar con una "X" el código que corresponda al porcentaje de instituciones de la Administración Pública Municipal o Delegacional que contaron con un tipo de servicio de nube pública o privada. </t>
  </si>
  <si>
    <t>La versión definitiva del cuestionario en su versión electrónica, una vez que cuente con el Vo. Bo. del Responsable del INEGI, será  la misma que se entregue en versión en papel, y el servidor público adscrito a la Administración Pública Municipal  responsable de la coordinación de los trabajos de llenado con el INEGI, deberá imprimirlo y recabar las firmas correspondientes, entregando el cuestionario en ambas versiones al Representante del INEGI a más tardar el 29 de Mayo de 2017, ya sea en medios magnéticos, o bien a la siguiente dirección electrónica:</t>
  </si>
  <si>
    <t>La versión definitiva del cuestionario en su versión física, una vez que cuente con el Vo. Bo. del Responsable del INEGI, el servidor público adscrito a la Administración Pública Municipal responsable de la coordinación de los trabajos de llenado con el INEGI, deberá proceder a recabar las firmas y sellos de los servidores públicos que se registraron en la portada, y una vez realizado lo anterior, deberá  entregarse en original a más tardar el 2 de Junio de 2017, al Responsable del INEGI respectivo.</t>
  </si>
  <si>
    <t>Luis Miguel Lamas Mondaca</t>
  </si>
  <si>
    <t>Auxiliar Administrativo</t>
  </si>
  <si>
    <t>lmlamas@mexicali.gob.mx</t>
  </si>
  <si>
    <t xml:space="preserve">De la pregunta 13 a la pregunta 46 </t>
  </si>
  <si>
    <t>Departamento de Administración de Documentos Públicos</t>
  </si>
  <si>
    <t>Cesar Augusto Alvarado Aley</t>
  </si>
  <si>
    <t>Alejandro Martínez Araujo</t>
  </si>
  <si>
    <t>amaraujo@mexicali.gob.mx</t>
  </si>
  <si>
    <t>Secretaría del Ayuntamiento</t>
  </si>
  <si>
    <t>Coordinador Técnico de la Unidad Municipal de Acceso a la Información</t>
  </si>
  <si>
    <t>Jefe de la Unidad Municipal de Acceso a la Información</t>
  </si>
  <si>
    <t>Jesús Antonio López Merino</t>
  </si>
  <si>
    <t>jalmerino@mexicali.gob.mx</t>
  </si>
  <si>
    <t>De la pregunta 1 a la pregunta 12.2</t>
  </si>
  <si>
    <t xml:space="preserve">En lo que se refiere a la secciones V.7 Administración de Archivo y Gestión Documental, V.8 Recursos para la Administración de Archivos y Gestión Documental,  V.9 Planeación de la Administración de Archivos y Gestión Documental, V.10 Sistema Interinstitucional de Archivos, V.11 Documentos Electrónicos y V.12 Sistemas Automatizados de Gestión Documental y Control de Documentos, la mayoría de las respuestas se contestaron "No Se Sabe", debido a que no contamos con antecedentes de la información solicitada, debido al cambio de administración municipal. </t>
  </si>
  <si>
    <t>Angélica C. Montoya Ramiro</t>
  </si>
  <si>
    <t>F. Guadalupe Martínez Flores</t>
  </si>
  <si>
    <t>fidela,martinez@inegi.org.mx</t>
  </si>
  <si>
    <t>664 979 78 09 ext. 7825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</si>
</sst>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00"/>
    <numFmt numFmtId="165" formatCode="0.000"/>
  </numFmts>
  <fonts count="97" x14ac:knownFonts="1">
    <font>
      <sz val="11"/>
      <color theme="1"/>
      <name val="Calibri"/>
      <family val="2"/>
      <scheme val="minor"/>
    </font>
    <font>
      <sz val="11"/>
      <color indexed="8"/>
      <name val="Calibri"/>
      <family val="2"/>
    </font>
    <font>
      <b/>
      <sz val="9"/>
      <name val="Arial"/>
      <family val="2"/>
    </font>
    <font>
      <sz val="9"/>
      <name val="Arial"/>
      <family val="2"/>
    </font>
    <font>
      <sz val="10"/>
      <name val="Arial"/>
      <family val="2"/>
    </font>
    <font>
      <sz val="9"/>
      <color indexed="8"/>
      <name val="Arial"/>
      <family val="2"/>
    </font>
    <font>
      <i/>
      <sz val="9"/>
      <name val="Arial"/>
      <family val="2"/>
    </font>
    <font>
      <b/>
      <sz val="10"/>
      <name val="Arial"/>
      <family val="2"/>
    </font>
    <font>
      <b/>
      <sz val="15"/>
      <name val="Arial"/>
      <family val="2"/>
    </font>
    <font>
      <b/>
      <sz val="11"/>
      <name val="Arial"/>
      <family val="2"/>
    </font>
    <font>
      <sz val="11"/>
      <name val="Arial"/>
      <family val="2"/>
    </font>
    <font>
      <b/>
      <sz val="12"/>
      <name val="Arial"/>
      <family val="2"/>
    </font>
    <font>
      <sz val="11"/>
      <name val="Calibri"/>
      <family val="2"/>
      <scheme val="minor"/>
    </font>
    <font>
      <sz val="10"/>
      <name val="Calibri"/>
      <family val="2"/>
      <scheme val="minor"/>
    </font>
    <font>
      <sz val="10"/>
      <name val="Calibri"/>
      <family val="2"/>
    </font>
    <font>
      <b/>
      <sz val="13"/>
      <name val="Arial"/>
      <family val="2"/>
    </font>
    <font>
      <sz val="10"/>
      <color indexed="8"/>
      <name val="Arial"/>
      <family val="2"/>
    </font>
    <font>
      <b/>
      <sz val="11"/>
      <color indexed="8"/>
      <name val="Arial"/>
      <family val="2"/>
    </font>
    <font>
      <b/>
      <sz val="12"/>
      <color indexed="8"/>
      <name val="Arial"/>
      <family val="2"/>
    </font>
    <font>
      <sz val="11"/>
      <color indexed="8"/>
      <name val="Arial"/>
      <family val="2"/>
    </font>
    <font>
      <b/>
      <i/>
      <u/>
      <sz val="10"/>
      <color indexed="8"/>
      <name val="Arial"/>
      <family val="2"/>
    </font>
    <font>
      <b/>
      <i/>
      <sz val="10"/>
      <color indexed="8"/>
      <name val="Arial"/>
      <family val="2"/>
    </font>
    <font>
      <sz val="9"/>
      <color theme="1"/>
      <name val="Arial"/>
      <family val="2"/>
    </font>
    <font>
      <b/>
      <sz val="15"/>
      <color theme="1"/>
      <name val="Arial"/>
      <family val="2"/>
    </font>
    <font>
      <sz val="10"/>
      <color theme="1"/>
      <name val="Arial"/>
      <family val="2"/>
    </font>
    <font>
      <b/>
      <sz val="11"/>
      <color theme="1"/>
      <name val="Arial"/>
      <family val="2"/>
    </font>
    <font>
      <sz val="6"/>
      <name val="Arial"/>
      <family val="2"/>
    </font>
    <font>
      <sz val="8"/>
      <name val="Arial"/>
      <family val="2"/>
    </font>
    <font>
      <sz val="8"/>
      <name val="Calibri"/>
      <family val="2"/>
      <scheme val="minor"/>
    </font>
    <font>
      <b/>
      <sz val="9"/>
      <color indexed="8"/>
      <name val="Arial"/>
      <family val="2"/>
    </font>
    <font>
      <b/>
      <sz val="15"/>
      <color indexed="8"/>
      <name val="Arial"/>
      <family val="2"/>
    </font>
    <font>
      <sz val="8"/>
      <color indexed="8"/>
      <name val="Arial"/>
      <family val="2"/>
    </font>
    <font>
      <b/>
      <sz val="10"/>
      <color indexed="10"/>
      <name val="Arial"/>
      <family val="2"/>
    </font>
    <font>
      <b/>
      <sz val="8"/>
      <name val="Arial"/>
      <family val="2"/>
    </font>
    <font>
      <b/>
      <sz val="10"/>
      <color indexed="8"/>
      <name val="Arial"/>
      <family val="2"/>
    </font>
    <font>
      <b/>
      <sz val="15"/>
      <color rgb="FFFF0000"/>
      <name val="Arial"/>
      <family val="2"/>
    </font>
    <font>
      <b/>
      <sz val="11"/>
      <color rgb="FFFF0000"/>
      <name val="Arial"/>
      <family val="2"/>
    </font>
    <font>
      <b/>
      <sz val="14"/>
      <name val="Arial"/>
      <family val="2"/>
    </font>
    <font>
      <sz val="12"/>
      <name val="Arial"/>
      <family val="2"/>
    </font>
    <font>
      <i/>
      <sz val="10"/>
      <name val="Arial"/>
      <family val="2"/>
    </font>
    <font>
      <b/>
      <i/>
      <sz val="9"/>
      <name val="Arial"/>
      <family val="2"/>
    </font>
    <font>
      <i/>
      <sz val="8"/>
      <name val="Arial"/>
      <family val="2"/>
    </font>
    <font>
      <b/>
      <i/>
      <sz val="8"/>
      <name val="Arial"/>
      <family val="2"/>
    </font>
    <font>
      <i/>
      <sz val="7"/>
      <name val="Arial"/>
      <family val="2"/>
    </font>
    <font>
      <sz val="7"/>
      <name val="Arial"/>
      <family val="2"/>
    </font>
    <font>
      <b/>
      <sz val="12"/>
      <color theme="1"/>
      <name val="Arial"/>
      <family val="2"/>
    </font>
    <font>
      <b/>
      <sz val="10"/>
      <color theme="1"/>
      <name val="Arial"/>
      <family val="2"/>
    </font>
    <font>
      <b/>
      <u/>
      <sz val="11"/>
      <name val="Arial"/>
      <family val="2"/>
    </font>
    <font>
      <b/>
      <sz val="9"/>
      <color rgb="FFFF0000"/>
      <name val="Arial"/>
      <family val="2"/>
    </font>
    <font>
      <b/>
      <sz val="9"/>
      <color indexed="10"/>
      <name val="Arial"/>
      <family val="2"/>
    </font>
    <font>
      <b/>
      <sz val="9"/>
      <color rgb="FF0070C0"/>
      <name val="Arial"/>
      <family val="2"/>
    </font>
    <font>
      <u/>
      <sz val="11"/>
      <color theme="10"/>
      <name val="Calibri"/>
      <family val="2"/>
    </font>
    <font>
      <b/>
      <u/>
      <sz val="12"/>
      <color theme="10"/>
      <name val="Arial"/>
      <family val="2"/>
    </font>
    <font>
      <sz val="8"/>
      <color theme="1"/>
      <name val="Arial"/>
      <family val="2"/>
    </font>
    <font>
      <sz val="15"/>
      <color theme="1"/>
      <name val="Arial"/>
      <family val="2"/>
    </font>
    <font>
      <b/>
      <i/>
      <u/>
      <sz val="10"/>
      <name val="Arial"/>
      <family val="2"/>
    </font>
    <font>
      <b/>
      <i/>
      <sz val="10"/>
      <name val="Arial"/>
      <family val="2"/>
    </font>
    <font>
      <u/>
      <sz val="11"/>
      <color theme="10"/>
      <name val="Calibri"/>
      <family val="2"/>
      <scheme val="minor"/>
    </font>
    <font>
      <sz val="10"/>
      <color theme="6" tint="0.39997558519241921"/>
      <name val="Arial"/>
      <family val="2"/>
    </font>
    <font>
      <b/>
      <sz val="11"/>
      <color theme="6" tint="0.39997558519241921"/>
      <name val="Arial"/>
      <family val="2"/>
    </font>
    <font>
      <sz val="11"/>
      <color theme="6" tint="0.39997558519241921"/>
      <name val="Arial"/>
      <family val="2"/>
    </font>
    <font>
      <sz val="15"/>
      <color theme="6" tint="0.39997558519241921"/>
      <name val="Arial"/>
      <family val="2"/>
    </font>
    <font>
      <b/>
      <sz val="15"/>
      <color theme="6" tint="0.39997558519241921"/>
      <name val="Arial"/>
      <family val="2"/>
    </font>
    <font>
      <b/>
      <sz val="10"/>
      <color theme="6" tint="0.39997558519241921"/>
      <name val="Arial"/>
      <family val="2"/>
    </font>
    <font>
      <sz val="11"/>
      <color theme="1"/>
      <name val="Arial"/>
      <family val="2"/>
    </font>
    <font>
      <i/>
      <sz val="8"/>
      <color theme="1"/>
      <name val="Arial"/>
      <family val="2"/>
    </font>
    <font>
      <b/>
      <sz val="9"/>
      <color theme="1"/>
      <name val="Arial"/>
      <family val="2"/>
    </font>
    <font>
      <sz val="7"/>
      <color theme="1"/>
      <name val="Arial"/>
      <family val="2"/>
    </font>
    <font>
      <i/>
      <sz val="7"/>
      <color theme="1"/>
      <name val="Arial"/>
      <family val="2"/>
    </font>
    <font>
      <sz val="11"/>
      <color theme="1"/>
      <name val="Calibri"/>
      <family val="2"/>
      <scheme val="minor"/>
    </font>
    <font>
      <i/>
      <sz val="8"/>
      <color rgb="FFFF0000"/>
      <name val="Arial"/>
      <family val="2"/>
    </font>
    <font>
      <i/>
      <sz val="9"/>
      <color theme="1"/>
      <name val="Arial"/>
      <family val="2"/>
    </font>
    <font>
      <b/>
      <sz val="12"/>
      <color theme="1"/>
      <name val="Calibri"/>
      <family val="2"/>
    </font>
    <font>
      <b/>
      <sz val="8"/>
      <color theme="1"/>
      <name val="Arial"/>
      <family val="2"/>
    </font>
    <font>
      <b/>
      <sz val="11"/>
      <name val="Calibri"/>
      <family val="2"/>
    </font>
    <font>
      <b/>
      <i/>
      <sz val="8"/>
      <color theme="1"/>
      <name val="Arial"/>
      <family val="2"/>
    </font>
    <font>
      <b/>
      <i/>
      <sz val="9"/>
      <color theme="1"/>
      <name val="Arial"/>
      <family val="2"/>
    </font>
    <font>
      <i/>
      <sz val="11"/>
      <color theme="1"/>
      <name val="Arial"/>
      <family val="2"/>
    </font>
    <font>
      <i/>
      <sz val="11"/>
      <color theme="1"/>
      <name val="Calibri"/>
      <family val="2"/>
      <scheme val="minor"/>
    </font>
    <font>
      <i/>
      <sz val="10"/>
      <color theme="1"/>
      <name val="Arial"/>
      <family val="2"/>
    </font>
    <font>
      <b/>
      <i/>
      <sz val="10"/>
      <color theme="1"/>
      <name val="Arial"/>
      <family val="2"/>
    </font>
    <font>
      <b/>
      <i/>
      <sz val="11"/>
      <color theme="1"/>
      <name val="Arial"/>
      <family val="2"/>
    </font>
    <font>
      <b/>
      <i/>
      <sz val="11"/>
      <color theme="1"/>
      <name val="Symbol"/>
      <family val="1"/>
      <charset val="2"/>
    </font>
    <font>
      <b/>
      <sz val="10"/>
      <color theme="1"/>
      <name val="Symbol"/>
      <family val="1"/>
      <charset val="2"/>
    </font>
    <font>
      <b/>
      <u/>
      <sz val="9"/>
      <color theme="1"/>
      <name val="Arial"/>
      <family val="2"/>
    </font>
    <font>
      <b/>
      <sz val="11"/>
      <color theme="1"/>
      <name val="Symbol"/>
      <family val="1"/>
      <charset val="2"/>
    </font>
    <font>
      <b/>
      <strike/>
      <sz val="9"/>
      <color theme="1"/>
      <name val="Arial"/>
      <family val="2"/>
    </font>
    <font>
      <b/>
      <sz val="8"/>
      <color rgb="FFFF0000"/>
      <name val="Arial"/>
      <family val="2"/>
    </font>
    <font>
      <b/>
      <sz val="10"/>
      <name val="Symbol"/>
      <family val="1"/>
      <charset val="2"/>
    </font>
    <font>
      <b/>
      <sz val="9"/>
      <color theme="5" tint="-0.249977111117893"/>
      <name val="Arial"/>
      <family val="2"/>
    </font>
    <font>
      <b/>
      <sz val="12"/>
      <name val="Symbol"/>
      <family val="1"/>
      <charset val="2"/>
    </font>
    <font>
      <sz val="10"/>
      <color theme="1"/>
      <name val="Calibri"/>
      <family val="2"/>
      <scheme val="minor"/>
    </font>
    <font>
      <sz val="9"/>
      <color rgb="FFFF0000"/>
      <name val="Arial"/>
      <family val="2"/>
    </font>
    <font>
      <i/>
      <sz val="9"/>
      <color rgb="FFFF0000"/>
      <name val="Arial"/>
      <family val="2"/>
    </font>
    <font>
      <b/>
      <sz val="10"/>
      <color rgb="FFFF0000"/>
      <name val="Arial"/>
      <family val="2"/>
    </font>
    <font>
      <sz val="9"/>
      <color rgb="FF2F2F2F"/>
      <name val="Arial"/>
      <family val="2"/>
    </font>
    <font>
      <sz val="11"/>
      <color rgb="FFFF0000"/>
      <name val="Arial"/>
      <family val="2"/>
    </font>
  </fonts>
  <fills count="15">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92D050"/>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00B0F0"/>
        <bgColor indexed="64"/>
      </patternFill>
    </fill>
  </fills>
  <borders count="55">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0" fontId="4" fillId="0" borderId="0"/>
    <xf numFmtId="9" fontId="1" fillId="0" borderId="0" applyFont="0" applyFill="0" applyBorder="0" applyAlignment="0" applyProtection="0"/>
    <xf numFmtId="0" fontId="1" fillId="0" borderId="0"/>
    <xf numFmtId="0" fontId="51" fillId="0" borderId="0" applyNumberFormat="0" applyFill="0" applyBorder="0" applyAlignment="0" applyProtection="0">
      <alignment vertical="top"/>
      <protection locked="0"/>
    </xf>
    <xf numFmtId="0" fontId="57" fillId="0" borderId="0" applyNumberFormat="0" applyFill="0" applyBorder="0" applyAlignment="0" applyProtection="0"/>
    <xf numFmtId="9" fontId="69" fillId="0" borderId="0" applyFont="0" applyFill="0" applyBorder="0" applyAlignment="0" applyProtection="0"/>
    <xf numFmtId="43" fontId="1" fillId="0" borderId="0" applyFont="0" applyFill="0" applyBorder="0" applyAlignment="0" applyProtection="0"/>
    <xf numFmtId="0" fontId="69" fillId="0" borderId="0"/>
  </cellStyleXfs>
  <cellXfs count="1339">
    <xf numFmtId="0" fontId="0" fillId="0" borderId="0" xfId="0"/>
    <xf numFmtId="0" fontId="0" fillId="0" borderId="0" xfId="0" applyFont="1" applyFill="1"/>
    <xf numFmtId="0" fontId="4" fillId="3" borderId="0" xfId="0" applyFont="1" applyFill="1" applyBorder="1" applyAlignment="1">
      <alignment vertical="center"/>
    </xf>
    <xf numFmtId="0" fontId="4" fillId="3" borderId="0" xfId="0" applyFont="1" applyFill="1" applyBorder="1" applyAlignment="1" applyProtection="1">
      <alignment vertical="center"/>
    </xf>
    <xf numFmtId="0" fontId="3" fillId="3" borderId="0" xfId="0" applyFont="1" applyFill="1" applyAlignment="1" applyProtection="1">
      <alignment vertical="center"/>
    </xf>
    <xf numFmtId="0" fontId="2" fillId="5" borderId="0" xfId="0" applyFont="1" applyFill="1" applyBorder="1" applyAlignment="1" applyProtection="1">
      <alignment horizontal="right" vertical="top"/>
    </xf>
    <xf numFmtId="0" fontId="3" fillId="5" borderId="0" xfId="0" applyFont="1" applyFill="1" applyProtection="1"/>
    <xf numFmtId="0" fontId="3" fillId="5" borderId="0" xfId="0" applyFont="1" applyFill="1" applyBorder="1" applyAlignment="1" applyProtection="1">
      <alignment vertical="top"/>
    </xf>
    <xf numFmtId="0" fontId="3" fillId="3" borderId="0" xfId="0" applyFont="1" applyFill="1" applyAlignment="1" applyProtection="1">
      <alignment vertical="top"/>
    </xf>
    <xf numFmtId="0" fontId="3" fillId="5" borderId="0" xfId="0" applyFont="1" applyFill="1" applyBorder="1" applyAlignment="1" applyProtection="1">
      <alignment vertical="center"/>
    </xf>
    <xf numFmtId="0" fontId="12" fillId="5" borderId="0" xfId="0" applyFont="1" applyFill="1" applyProtection="1"/>
    <xf numFmtId="0" fontId="4" fillId="3" borderId="0" xfId="0" applyFont="1" applyFill="1" applyAlignment="1" applyProtection="1">
      <alignment vertical="top"/>
    </xf>
    <xf numFmtId="0" fontId="9" fillId="3" borderId="3" xfId="0" applyFont="1" applyFill="1" applyBorder="1" applyAlignment="1" applyProtection="1">
      <alignment vertical="center"/>
    </xf>
    <xf numFmtId="0" fontId="10" fillId="3" borderId="2" xfId="0" applyFont="1" applyFill="1" applyBorder="1" applyAlignment="1" applyProtection="1">
      <alignment vertical="center"/>
    </xf>
    <xf numFmtId="0" fontId="10" fillId="3" borderId="3" xfId="0" applyFont="1" applyFill="1" applyBorder="1" applyAlignment="1" applyProtection="1">
      <alignment vertical="center"/>
    </xf>
    <xf numFmtId="0" fontId="4" fillId="3" borderId="4" xfId="0" applyFont="1" applyFill="1" applyBorder="1" applyAlignment="1" applyProtection="1">
      <alignment vertical="center"/>
    </xf>
    <xf numFmtId="0" fontId="10" fillId="3" borderId="0" xfId="0" applyFont="1" applyFill="1" applyAlignment="1" applyProtection="1">
      <alignment vertical="top"/>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5"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9" xfId="0" applyFont="1" applyFill="1" applyBorder="1" applyAlignment="1" applyProtection="1">
      <alignment vertical="center"/>
    </xf>
    <xf numFmtId="0" fontId="4" fillId="3" borderId="10" xfId="0" applyFont="1" applyFill="1" applyBorder="1" applyAlignment="1" applyProtection="1">
      <alignment vertical="center"/>
    </xf>
    <xf numFmtId="0" fontId="4" fillId="3" borderId="10" xfId="0" applyFont="1" applyFill="1" applyBorder="1" applyAlignment="1" applyProtection="1">
      <alignment horizontal="center" vertical="center"/>
    </xf>
    <xf numFmtId="0" fontId="10" fillId="3" borderId="11" xfId="0" applyFont="1" applyFill="1" applyBorder="1" applyAlignment="1" applyProtection="1">
      <alignment vertical="center"/>
    </xf>
    <xf numFmtId="0" fontId="12" fillId="5" borderId="0" xfId="0" applyFont="1" applyFill="1" applyBorder="1" applyProtection="1"/>
    <xf numFmtId="0" fontId="10" fillId="3" borderId="0" xfId="0" applyFont="1" applyFill="1" applyAlignment="1" applyProtection="1">
      <alignment vertical="center"/>
    </xf>
    <xf numFmtId="0" fontId="9" fillId="3" borderId="11" xfId="0" applyFont="1" applyFill="1" applyBorder="1" applyAlignment="1" applyProtection="1">
      <alignment vertical="center"/>
    </xf>
    <xf numFmtId="0" fontId="4" fillId="3" borderId="0" xfId="0" applyFont="1" applyFill="1" applyAlignment="1" applyProtection="1">
      <alignment vertical="center"/>
    </xf>
    <xf numFmtId="0" fontId="12" fillId="0" borderId="0" xfId="0" applyFont="1" applyFill="1" applyBorder="1" applyProtection="1"/>
    <xf numFmtId="0" fontId="12" fillId="0" borderId="0" xfId="0" applyFont="1" applyFill="1" applyProtection="1"/>
    <xf numFmtId="0" fontId="3" fillId="2" borderId="0" xfId="0" applyFont="1" applyFill="1" applyBorder="1" applyProtection="1"/>
    <xf numFmtId="0" fontId="3" fillId="2" borderId="0" xfId="0" applyFont="1" applyFill="1" applyProtection="1"/>
    <xf numFmtId="0" fontId="4" fillId="5" borderId="0" xfId="0" applyFont="1" applyFill="1" applyBorder="1" applyAlignment="1">
      <alignment vertical="center"/>
    </xf>
    <xf numFmtId="0" fontId="9" fillId="5" borderId="0" xfId="0" applyFont="1" applyFill="1" applyBorder="1" applyAlignment="1" applyProtection="1">
      <alignment vertical="center"/>
    </xf>
    <xf numFmtId="0" fontId="12" fillId="0" borderId="0" xfId="0" applyFont="1"/>
    <xf numFmtId="0" fontId="10" fillId="3" borderId="6" xfId="0" applyFont="1" applyFill="1" applyBorder="1" applyAlignment="1" applyProtection="1">
      <alignment horizontal="right" vertical="center"/>
    </xf>
    <xf numFmtId="0" fontId="10" fillId="3" borderId="8" xfId="0" applyFont="1" applyFill="1" applyBorder="1" applyAlignment="1" applyProtection="1">
      <alignment horizontal="right" vertical="center"/>
    </xf>
    <xf numFmtId="0" fontId="12" fillId="5" borderId="0" xfId="0" applyFont="1" applyFill="1" applyAlignment="1" applyProtection="1">
      <alignment vertical="center"/>
    </xf>
    <xf numFmtId="0" fontId="12" fillId="3" borderId="0" xfId="0" applyFont="1" applyFill="1" applyAlignment="1" applyProtection="1">
      <alignment vertical="top"/>
    </xf>
    <xf numFmtId="0" fontId="12" fillId="3" borderId="0" xfId="0" applyFont="1" applyFill="1" applyAlignment="1" applyProtection="1">
      <alignment vertical="center"/>
    </xf>
    <xf numFmtId="0" fontId="12" fillId="0" borderId="0" xfId="0" applyFont="1" applyAlignment="1" applyProtection="1">
      <alignment vertical="center"/>
    </xf>
    <xf numFmtId="0" fontId="12" fillId="5" borderId="9" xfId="0" applyFont="1" applyFill="1" applyBorder="1" applyProtection="1"/>
    <xf numFmtId="0" fontId="12" fillId="5" borderId="10" xfId="0" applyFont="1" applyFill="1" applyBorder="1" applyProtection="1"/>
    <xf numFmtId="0" fontId="12" fillId="5" borderId="10" xfId="0" applyFont="1" applyFill="1" applyBorder="1" applyAlignment="1" applyProtection="1">
      <alignment horizontal="right"/>
    </xf>
    <xf numFmtId="0" fontId="12" fillId="5" borderId="11" xfId="0" applyFont="1" applyFill="1" applyBorder="1" applyProtection="1"/>
    <xf numFmtId="0" fontId="12" fillId="5" borderId="2" xfId="0" applyFont="1" applyFill="1" applyBorder="1" applyProtection="1"/>
    <xf numFmtId="0" fontId="11" fillId="5" borderId="0" xfId="0" applyFont="1" applyFill="1" applyBorder="1" applyProtection="1"/>
    <xf numFmtId="0" fontId="12" fillId="5" borderId="0" xfId="0" applyFont="1" applyFill="1" applyBorder="1" applyAlignment="1" applyProtection="1">
      <alignment horizontal="right"/>
    </xf>
    <xf numFmtId="0" fontId="12" fillId="5" borderId="3" xfId="0" applyFont="1" applyFill="1" applyBorder="1" applyProtection="1"/>
    <xf numFmtId="0" fontId="13" fillId="5" borderId="0" xfId="0" applyFont="1" applyFill="1" applyBorder="1" applyProtection="1"/>
    <xf numFmtId="0" fontId="14" fillId="5" borderId="0" xfId="0" applyFont="1" applyFill="1" applyBorder="1" applyProtection="1"/>
    <xf numFmtId="0" fontId="14" fillId="5" borderId="0" xfId="0" applyFont="1" applyFill="1" applyBorder="1" applyAlignment="1" applyProtection="1">
      <alignment horizontal="center"/>
    </xf>
    <xf numFmtId="0" fontId="14" fillId="5" borderId="0" xfId="0" applyFont="1" applyFill="1" applyProtection="1"/>
    <xf numFmtId="0" fontId="14" fillId="5" borderId="16" xfId="0" applyFont="1" applyFill="1" applyBorder="1" applyProtection="1"/>
    <xf numFmtId="0" fontId="14" fillId="5" borderId="16" xfId="0" applyFont="1" applyFill="1" applyBorder="1" applyAlignment="1" applyProtection="1">
      <alignment horizontal="center"/>
    </xf>
    <xf numFmtId="0" fontId="12" fillId="5" borderId="5" xfId="0" applyFont="1" applyFill="1" applyBorder="1" applyProtection="1"/>
    <xf numFmtId="0" fontId="12" fillId="5" borderId="6" xfId="0" applyFont="1" applyFill="1" applyBorder="1" applyProtection="1"/>
    <xf numFmtId="0" fontId="12" fillId="5" borderId="6" xfId="0" applyFont="1" applyFill="1" applyBorder="1" applyAlignment="1" applyProtection="1">
      <alignment horizontal="right"/>
    </xf>
    <xf numFmtId="0" fontId="12" fillId="5" borderId="7" xfId="0" applyFont="1" applyFill="1" applyBorder="1" applyProtection="1"/>
    <xf numFmtId="0" fontId="10" fillId="5" borderId="2" xfId="0" applyFont="1" applyFill="1" applyBorder="1" applyAlignment="1" applyProtection="1">
      <alignment vertical="center"/>
    </xf>
    <xf numFmtId="0" fontId="4" fillId="5" borderId="0" xfId="0" applyFont="1" applyFill="1" applyBorder="1" applyAlignment="1" applyProtection="1">
      <alignment vertical="center"/>
    </xf>
    <xf numFmtId="0" fontId="4" fillId="5" borderId="0" xfId="0" applyFont="1" applyFill="1" applyBorder="1" applyAlignment="1" applyProtection="1">
      <alignment vertical="top"/>
    </xf>
    <xf numFmtId="0" fontId="16" fillId="3" borderId="0" xfId="0" applyFont="1" applyFill="1" applyAlignment="1" applyProtection="1">
      <alignment vertical="top"/>
    </xf>
    <xf numFmtId="0" fontId="17" fillId="5" borderId="9" xfId="0" applyFont="1" applyFill="1" applyBorder="1" applyAlignment="1" applyProtection="1">
      <alignment vertical="center"/>
    </xf>
    <xf numFmtId="0" fontId="16" fillId="3" borderId="10" xfId="0" applyFont="1" applyFill="1" applyBorder="1" applyAlignment="1" applyProtection="1">
      <alignment vertical="center"/>
    </xf>
    <xf numFmtId="0" fontId="16" fillId="3" borderId="10" xfId="0" applyFont="1" applyFill="1" applyBorder="1" applyAlignment="1" applyProtection="1"/>
    <xf numFmtId="0" fontId="17" fillId="3" borderId="11" xfId="0" applyFont="1" applyFill="1" applyBorder="1" applyAlignment="1" applyProtection="1">
      <alignment vertical="center"/>
    </xf>
    <xf numFmtId="0" fontId="16" fillId="3" borderId="0" xfId="0" applyFont="1" applyFill="1" applyAlignment="1" applyProtection="1">
      <alignment vertical="center"/>
    </xf>
    <xf numFmtId="0" fontId="18" fillId="3" borderId="0" xfId="0" applyFont="1" applyFill="1" applyAlignment="1" applyProtection="1">
      <alignment horizontal="center" vertical="center"/>
    </xf>
    <xf numFmtId="0" fontId="17" fillId="5" borderId="2" xfId="0" applyFont="1" applyFill="1" applyBorder="1" applyAlignment="1" applyProtection="1">
      <alignment vertical="center"/>
    </xf>
    <xf numFmtId="0" fontId="16" fillId="3" borderId="0" xfId="0" applyFont="1" applyFill="1" applyBorder="1" applyAlignment="1" applyProtection="1">
      <alignment vertical="center"/>
    </xf>
    <xf numFmtId="0" fontId="17" fillId="3" borderId="3" xfId="0" applyFont="1" applyFill="1" applyBorder="1" applyAlignment="1" applyProtection="1">
      <alignment vertical="center"/>
    </xf>
    <xf numFmtId="0" fontId="19" fillId="5" borderId="2" xfId="0" applyFont="1" applyFill="1" applyBorder="1" applyAlignment="1" applyProtection="1">
      <alignment vertical="center"/>
    </xf>
    <xf numFmtId="0" fontId="16" fillId="3" borderId="1" xfId="0" applyFont="1" applyFill="1" applyBorder="1" applyAlignment="1" applyProtection="1">
      <alignment vertical="center"/>
    </xf>
    <xf numFmtId="0" fontId="19" fillId="3" borderId="3" xfId="0" applyFont="1" applyFill="1" applyBorder="1" applyAlignment="1" applyProtection="1">
      <alignment vertical="center"/>
    </xf>
    <xf numFmtId="0" fontId="16" fillId="3" borderId="0" xfId="0" applyFont="1" applyFill="1" applyBorder="1" applyAlignment="1" applyProtection="1">
      <alignment horizontal="left"/>
    </xf>
    <xf numFmtId="0" fontId="21" fillId="3" borderId="4" xfId="0" applyFont="1" applyFill="1" applyBorder="1" applyAlignment="1" applyProtection="1">
      <alignment horizontal="center" vertical="center"/>
    </xf>
    <xf numFmtId="0" fontId="17" fillId="5" borderId="5" xfId="0" applyFont="1" applyFill="1" applyBorder="1" applyAlignment="1" applyProtection="1">
      <alignment vertical="center"/>
    </xf>
    <xf numFmtId="0" fontId="16" fillId="3" borderId="6" xfId="0" applyFont="1" applyFill="1" applyBorder="1" applyAlignment="1" applyProtection="1">
      <alignment vertical="center"/>
    </xf>
    <xf numFmtId="0" fontId="16" fillId="3" borderId="6" xfId="0" applyFont="1" applyFill="1" applyBorder="1" applyAlignment="1" applyProtection="1"/>
    <xf numFmtId="0" fontId="17" fillId="3" borderId="7" xfId="0" applyFont="1" applyFill="1" applyBorder="1" applyAlignment="1" applyProtection="1">
      <alignment vertical="center"/>
    </xf>
    <xf numFmtId="0" fontId="17" fillId="5" borderId="0" xfId="0" applyFont="1" applyFill="1" applyBorder="1" applyAlignment="1" applyProtection="1">
      <alignment vertical="center"/>
    </xf>
    <xf numFmtId="0" fontId="17" fillId="3" borderId="0" xfId="0" applyFont="1" applyFill="1" applyBorder="1" applyAlignment="1" applyProtection="1">
      <alignment vertical="center"/>
    </xf>
    <xf numFmtId="0" fontId="3" fillId="5" borderId="0" xfId="0" applyFont="1" applyFill="1" applyBorder="1" applyProtection="1"/>
    <xf numFmtId="0" fontId="0" fillId="3" borderId="0" xfId="0" applyFont="1" applyFill="1" applyAlignment="1" applyProtection="1">
      <alignment vertical="top"/>
    </xf>
    <xf numFmtId="0" fontId="0" fillId="3" borderId="0" xfId="0" applyFont="1" applyFill="1" applyAlignment="1" applyProtection="1">
      <alignment vertical="center"/>
    </xf>
    <xf numFmtId="0" fontId="22" fillId="3" borderId="0" xfId="0" applyFont="1" applyFill="1" applyAlignment="1" applyProtection="1">
      <alignment vertical="top"/>
    </xf>
    <xf numFmtId="0" fontId="22" fillId="3" borderId="0" xfId="0" applyFont="1" applyFill="1" applyAlignment="1" applyProtection="1">
      <alignment vertical="center"/>
    </xf>
    <xf numFmtId="0" fontId="24" fillId="3" borderId="0" xfId="0" applyFont="1" applyFill="1" applyBorder="1" applyAlignment="1">
      <alignment vertical="top"/>
    </xf>
    <xf numFmtId="0" fontId="24" fillId="3" borderId="0" xfId="0" applyFont="1" applyFill="1" applyBorder="1" applyAlignment="1">
      <alignment vertical="center"/>
    </xf>
    <xf numFmtId="0" fontId="24" fillId="5" borderId="0" xfId="0" applyFont="1" applyFill="1" applyBorder="1" applyAlignment="1">
      <alignment vertical="top"/>
    </xf>
    <xf numFmtId="0" fontId="25" fillId="5" borderId="0" xfId="0" applyFont="1" applyFill="1" applyBorder="1" applyAlignment="1">
      <alignment horizontal="center" vertical="center"/>
    </xf>
    <xf numFmtId="0" fontId="24" fillId="5" borderId="0" xfId="0" applyFont="1" applyFill="1" applyBorder="1" applyAlignment="1">
      <alignment vertical="center"/>
    </xf>
    <xf numFmtId="0" fontId="0" fillId="5" borderId="0" xfId="0" applyFont="1" applyFill="1" applyBorder="1" applyAlignment="1">
      <alignment vertical="center"/>
    </xf>
    <xf numFmtId="0" fontId="0" fillId="5" borderId="0" xfId="0" applyFont="1" applyFill="1" applyBorder="1" applyAlignment="1" applyProtection="1">
      <alignment vertical="center"/>
    </xf>
    <xf numFmtId="0" fontId="22" fillId="2" borderId="0" xfId="0" applyFont="1" applyFill="1" applyBorder="1"/>
    <xf numFmtId="0" fontId="22" fillId="2" borderId="0" xfId="0" applyFont="1" applyFill="1"/>
    <xf numFmtId="0" fontId="0" fillId="0" borderId="0" xfId="0" applyFont="1" applyFill="1" applyBorder="1"/>
    <xf numFmtId="0" fontId="9" fillId="5" borderId="0" xfId="0" applyFont="1" applyFill="1" applyBorder="1" applyAlignment="1">
      <alignment vertical="center"/>
    </xf>
    <xf numFmtId="0" fontId="4" fillId="5" borderId="0" xfId="0" applyFont="1" applyFill="1" applyBorder="1" applyAlignment="1">
      <alignment vertical="top"/>
    </xf>
    <xf numFmtId="0" fontId="12" fillId="5" borderId="0" xfId="0" applyFont="1" applyFill="1" applyBorder="1" applyAlignment="1">
      <alignment vertical="center"/>
    </xf>
    <xf numFmtId="0" fontId="8" fillId="5" borderId="0" xfId="0" applyFont="1" applyFill="1" applyBorder="1" applyAlignment="1">
      <alignment vertical="center"/>
    </xf>
    <xf numFmtId="0" fontId="10" fillId="5" borderId="0" xfId="0" applyFont="1" applyFill="1" applyBorder="1" applyAlignment="1">
      <alignment vertical="top" wrapText="1"/>
    </xf>
    <xf numFmtId="0" fontId="10" fillId="5" borderId="0" xfId="0" applyFont="1" applyFill="1" applyBorder="1" applyAlignment="1">
      <alignment vertical="center"/>
    </xf>
    <xf numFmtId="0" fontId="10" fillId="5" borderId="0" xfId="0" applyFont="1" applyFill="1" applyBorder="1" applyAlignment="1" applyProtection="1">
      <alignment vertical="top" wrapText="1"/>
    </xf>
    <xf numFmtId="0" fontId="10" fillId="5" borderId="0" xfId="0" applyFont="1" applyFill="1" applyBorder="1" applyAlignment="1" applyProtection="1">
      <alignment vertical="center"/>
    </xf>
    <xf numFmtId="0" fontId="6" fillId="5" borderId="0" xfId="0" applyFont="1" applyFill="1" applyBorder="1" applyAlignment="1" applyProtection="1">
      <alignment horizontal="justify" vertical="center" wrapText="1"/>
    </xf>
    <xf numFmtId="0" fontId="3" fillId="5" borderId="0" xfId="0" applyFont="1" applyFill="1" applyBorder="1" applyAlignment="1" applyProtection="1">
      <alignment horizontal="right" vertical="center"/>
    </xf>
    <xf numFmtId="0" fontId="6" fillId="5" borderId="0" xfId="0" applyFont="1" applyFill="1" applyBorder="1" applyAlignment="1" applyProtection="1">
      <alignment horizontal="justify" vertical="top" wrapText="1"/>
    </xf>
    <xf numFmtId="0" fontId="5" fillId="3" borderId="0" xfId="0" applyFont="1" applyFill="1" applyBorder="1" applyAlignment="1" applyProtection="1">
      <alignment vertical="top"/>
    </xf>
    <xf numFmtId="0" fontId="3" fillId="5" borderId="0" xfId="0" applyFont="1" applyFill="1" applyAlignment="1" applyProtection="1">
      <alignment vertical="center"/>
    </xf>
    <xf numFmtId="0" fontId="17" fillId="5" borderId="0" xfId="0" applyFont="1" applyFill="1" applyBorder="1" applyAlignment="1">
      <alignment vertical="center"/>
    </xf>
    <xf numFmtId="0" fontId="30" fillId="5" borderId="0" xfId="0" applyFont="1" applyFill="1" applyBorder="1" applyAlignment="1">
      <alignment vertical="center"/>
    </xf>
    <xf numFmtId="0" fontId="29" fillId="5" borderId="0" xfId="0" applyFont="1" applyFill="1" applyBorder="1" applyAlignment="1" applyProtection="1">
      <alignment vertical="top"/>
    </xf>
    <xf numFmtId="0" fontId="19" fillId="5" borderId="0" xfId="0" applyFont="1" applyFill="1" applyBorder="1" applyAlignment="1" applyProtection="1">
      <alignment vertical="top" wrapText="1"/>
    </xf>
    <xf numFmtId="0" fontId="19" fillId="5" borderId="0" xfId="0" applyFont="1" applyFill="1" applyBorder="1" applyAlignment="1" applyProtection="1">
      <alignment vertical="center"/>
    </xf>
    <xf numFmtId="0" fontId="35" fillId="5" borderId="0" xfId="0" applyFont="1" applyFill="1" applyBorder="1" applyAlignment="1">
      <alignment vertical="center"/>
    </xf>
    <xf numFmtId="0" fontId="36" fillId="5" borderId="0" xfId="0" applyFont="1" applyFill="1" applyBorder="1" applyAlignment="1">
      <alignment vertical="center"/>
    </xf>
    <xf numFmtId="0" fontId="19" fillId="5" borderId="0" xfId="0" applyFont="1" applyFill="1" applyBorder="1" applyAlignment="1">
      <alignment vertical="top" wrapText="1"/>
    </xf>
    <xf numFmtId="0" fontId="19" fillId="5" borderId="0" xfId="0" applyFont="1" applyFill="1" applyBorder="1" applyAlignment="1">
      <alignment vertical="center"/>
    </xf>
    <xf numFmtId="0" fontId="7" fillId="3" borderId="10" xfId="0" applyFont="1" applyFill="1" applyBorder="1" applyAlignment="1" applyProtection="1"/>
    <xf numFmtId="0" fontId="38" fillId="5" borderId="0" xfId="0" applyFont="1" applyFill="1" applyBorder="1" applyAlignment="1" applyProtection="1">
      <alignment vertical="center"/>
    </xf>
    <xf numFmtId="0" fontId="3" fillId="5" borderId="0" xfId="0" applyFont="1" applyFill="1" applyAlignment="1" applyProtection="1">
      <alignment vertical="top"/>
    </xf>
    <xf numFmtId="0" fontId="2" fillId="5" borderId="0" xfId="0" applyFont="1" applyFill="1" applyBorder="1" applyAlignment="1" applyProtection="1">
      <alignment vertical="center" wrapText="1"/>
    </xf>
    <xf numFmtId="49" fontId="7" fillId="5" borderId="28" xfId="0" applyNumberFormat="1" applyFont="1" applyFill="1" applyBorder="1" applyAlignment="1" applyProtection="1">
      <alignment horizontal="center" vertical="center"/>
      <protection locked="0"/>
    </xf>
    <xf numFmtId="0" fontId="33" fillId="5" borderId="0" xfId="3" applyFont="1" applyFill="1" applyBorder="1" applyAlignment="1" applyProtection="1">
      <alignment horizontal="right" vertical="top" wrapText="1"/>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4" fillId="3" borderId="0" xfId="0" applyFont="1" applyFill="1" applyBorder="1" applyAlignment="1" applyProtection="1">
      <alignment horizontal="right" vertical="center"/>
    </xf>
    <xf numFmtId="0" fontId="4" fillId="3" borderId="2" xfId="0" applyFont="1" applyFill="1" applyBorder="1" applyAlignment="1" applyProtection="1">
      <alignment vertical="center"/>
    </xf>
    <xf numFmtId="0" fontId="4" fillId="3" borderId="0" xfId="0" applyFont="1" applyFill="1" applyBorder="1" applyAlignment="1" applyProtection="1">
      <alignment horizontal="center" vertical="center"/>
    </xf>
    <xf numFmtId="0" fontId="4" fillId="3" borderId="1" xfId="0" applyFont="1" applyFill="1" applyBorder="1" applyAlignment="1" applyProtection="1">
      <alignment vertical="center"/>
    </xf>
    <xf numFmtId="0" fontId="4" fillId="3" borderId="3" xfId="0" applyFont="1" applyFill="1" applyBorder="1" applyAlignment="1" applyProtection="1">
      <alignment vertical="center"/>
    </xf>
    <xf numFmtId="0" fontId="7" fillId="3" borderId="0" xfId="0" applyFont="1" applyFill="1" applyBorder="1" applyAlignment="1" applyProtection="1">
      <alignment vertical="center"/>
    </xf>
    <xf numFmtId="0" fontId="16" fillId="5" borderId="0" xfId="0" applyFont="1" applyFill="1" applyBorder="1" applyAlignment="1">
      <alignment horizontal="justify" vertical="top"/>
    </xf>
    <xf numFmtId="0" fontId="5" fillId="5" borderId="0" xfId="0" applyFont="1" applyFill="1" applyAlignment="1" applyProtection="1">
      <alignment vertical="center"/>
    </xf>
    <xf numFmtId="0" fontId="29" fillId="5" borderId="0" xfId="0" applyFont="1" applyFill="1" applyBorder="1" applyAlignment="1" applyProtection="1">
      <alignment horizontal="right" vertical="top"/>
    </xf>
    <xf numFmtId="0" fontId="0" fillId="5" borderId="0" xfId="0" applyFont="1" applyFill="1" applyAlignment="1" applyProtection="1">
      <alignment vertical="center"/>
    </xf>
    <xf numFmtId="0" fontId="29" fillId="5" borderId="0" xfId="0" applyFont="1" applyFill="1" applyAlignment="1" applyProtection="1">
      <alignment horizontal="left" vertical="center" wrapText="1"/>
    </xf>
    <xf numFmtId="0" fontId="29" fillId="5" borderId="0" xfId="0" applyFont="1" applyFill="1" applyBorder="1" applyAlignment="1" applyProtection="1">
      <alignment vertical="center" wrapText="1"/>
    </xf>
    <xf numFmtId="0" fontId="2" fillId="5" borderId="0" xfId="0" applyFont="1" applyFill="1" applyAlignment="1" applyProtection="1">
      <alignment horizontal="left" vertical="center" wrapText="1"/>
    </xf>
    <xf numFmtId="0" fontId="2" fillId="5" borderId="0" xfId="0" applyFont="1" applyFill="1" applyAlignment="1" applyProtection="1">
      <alignment horizontal="right" vertical="top"/>
    </xf>
    <xf numFmtId="0" fontId="7" fillId="5" borderId="0" xfId="0" applyFont="1" applyFill="1" applyBorder="1" applyAlignment="1" applyProtection="1">
      <alignment horizontal="center"/>
    </xf>
    <xf numFmtId="0" fontId="3" fillId="5" borderId="0" xfId="0" applyFont="1" applyFill="1" applyBorder="1" applyAlignment="1" applyProtection="1">
      <alignment horizontal="left" vertical="top"/>
    </xf>
    <xf numFmtId="0" fontId="2" fillId="5" borderId="24" xfId="0" applyFont="1" applyFill="1" applyBorder="1" applyAlignment="1" applyProtection="1">
      <alignment horizontal="justify" vertical="center" wrapText="1"/>
    </xf>
    <xf numFmtId="0" fontId="6" fillId="5" borderId="24" xfId="0" applyFont="1" applyFill="1" applyBorder="1" applyAlignment="1" applyProtection="1">
      <alignment horizontal="justify" vertical="center" wrapText="1"/>
    </xf>
    <xf numFmtId="0" fontId="6" fillId="5" borderId="23" xfId="0" applyFont="1" applyFill="1" applyBorder="1" applyAlignment="1" applyProtection="1">
      <alignment horizontal="justify" vertical="center" wrapText="1"/>
    </xf>
    <xf numFmtId="0" fontId="5" fillId="3" borderId="0" xfId="0" applyFont="1" applyFill="1" applyAlignment="1" applyProtection="1">
      <alignment vertical="center"/>
    </xf>
    <xf numFmtId="0" fontId="2" fillId="5" borderId="0" xfId="0" applyFont="1" applyFill="1" applyBorder="1" applyAlignment="1" applyProtection="1">
      <alignment vertical="center"/>
    </xf>
    <xf numFmtId="0" fontId="40" fillId="5" borderId="24" xfId="0" applyFont="1" applyFill="1" applyBorder="1" applyAlignment="1" applyProtection="1">
      <alignment horizontal="justify" vertical="top" wrapText="1"/>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2" fillId="5" borderId="0" xfId="0" applyFont="1" applyFill="1" applyAlignment="1" applyProtection="1">
      <alignment horizontal="left" vertical="top" wrapText="1"/>
    </xf>
    <xf numFmtId="0" fontId="27" fillId="5" borderId="0" xfId="0" applyFont="1" applyFill="1" applyBorder="1" applyAlignment="1" applyProtection="1">
      <alignment vertical="center"/>
    </xf>
    <xf numFmtId="0" fontId="4" fillId="5" borderId="25" xfId="0" applyFont="1" applyFill="1" applyBorder="1" applyProtection="1">
      <protection locked="0"/>
    </xf>
    <xf numFmtId="0" fontId="0" fillId="0" borderId="0" xfId="0" applyFill="1" applyProtection="1"/>
    <xf numFmtId="0" fontId="5" fillId="5" borderId="0" xfId="0" applyFont="1" applyFill="1" applyBorder="1" applyAlignment="1" applyProtection="1">
      <alignment horizontal="left" vertical="center"/>
    </xf>
    <xf numFmtId="0" fontId="32" fillId="5" borderId="0" xfId="0" applyFont="1" applyFill="1" applyBorder="1" applyAlignment="1" applyProtection="1">
      <alignment horizontal="left"/>
    </xf>
    <xf numFmtId="0" fontId="32" fillId="3" borderId="0" xfId="0" applyFont="1" applyFill="1" applyBorder="1" applyAlignment="1" applyProtection="1">
      <alignment horizontal="left"/>
    </xf>
    <xf numFmtId="0" fontId="33" fillId="5" borderId="0" xfId="0" applyFont="1" applyFill="1" applyBorder="1" applyAlignment="1" applyProtection="1"/>
    <xf numFmtId="0" fontId="27" fillId="5" borderId="0" xfId="0" applyFont="1" applyFill="1" applyBorder="1" applyProtection="1"/>
    <xf numFmtId="49" fontId="7" fillId="5" borderId="0" xfId="0" applyNumberFormat="1" applyFont="1" applyFill="1" applyBorder="1" applyAlignment="1" applyProtection="1">
      <alignment horizontal="center" vertical="center"/>
    </xf>
    <xf numFmtId="0" fontId="0" fillId="5" borderId="0" xfId="0" applyFill="1"/>
    <xf numFmtId="0" fontId="0" fillId="5" borderId="0" xfId="0" applyFont="1" applyFill="1"/>
    <xf numFmtId="0" fontId="23" fillId="3" borderId="0" xfId="0" applyFont="1" applyFill="1" applyAlignment="1" applyProtection="1">
      <alignment horizontal="center" vertical="center" wrapText="1"/>
    </xf>
    <xf numFmtId="0" fontId="0" fillId="5" borderId="0" xfId="0" applyFill="1" applyAlignment="1">
      <alignment horizontal="left"/>
    </xf>
    <xf numFmtId="0" fontId="9" fillId="3" borderId="2" xfId="0" applyFont="1" applyFill="1" applyBorder="1" applyAlignment="1" applyProtection="1">
      <alignment vertical="center"/>
    </xf>
    <xf numFmtId="0" fontId="39" fillId="5" borderId="15" xfId="0" applyFont="1" applyFill="1" applyBorder="1" applyAlignment="1" applyProtection="1">
      <alignment horizontal="center" vertical="center" wrapText="1"/>
    </xf>
    <xf numFmtId="0" fontId="39" fillId="5" borderId="6" xfId="0" applyFont="1" applyFill="1" applyBorder="1" applyAlignment="1" applyProtection="1">
      <alignment horizontal="center" vertical="center" wrapText="1"/>
    </xf>
    <xf numFmtId="0" fontId="49" fillId="3" borderId="0" xfId="0" applyFont="1" applyFill="1" applyAlignment="1" applyProtection="1">
      <alignment vertical="center"/>
    </xf>
    <xf numFmtId="0" fontId="50" fillId="5" borderId="0" xfId="0" applyNumberFormat="1" applyFont="1" applyFill="1" applyBorder="1" applyAlignment="1" applyProtection="1">
      <alignment vertical="center" wrapText="1"/>
    </xf>
    <xf numFmtId="0" fontId="54" fillId="3" borderId="0" xfId="0" applyFont="1" applyFill="1" applyAlignment="1" applyProtection="1">
      <alignment horizontal="center" vertical="center" wrapText="1"/>
    </xf>
    <xf numFmtId="0" fontId="7" fillId="3" borderId="15" xfId="0" applyFont="1" applyFill="1" applyBorder="1" applyAlignment="1" applyProtection="1">
      <alignment horizontal="center" vertical="center" wrapText="1"/>
    </xf>
    <xf numFmtId="0" fontId="12" fillId="5" borderId="0" xfId="0" applyFont="1" applyFill="1"/>
    <xf numFmtId="0" fontId="9" fillId="5" borderId="9" xfId="0" applyFont="1" applyFill="1" applyBorder="1" applyAlignment="1" applyProtection="1">
      <alignment vertical="center"/>
    </xf>
    <xf numFmtId="0" fontId="4" fillId="3" borderId="10" xfId="0" applyFont="1" applyFill="1" applyBorder="1" applyAlignment="1" applyProtection="1"/>
    <xf numFmtId="0" fontId="11" fillId="3" borderId="0" xfId="0" applyFont="1" applyFill="1" applyAlignment="1" applyProtection="1">
      <alignment horizontal="center" vertical="center"/>
    </xf>
    <xf numFmtId="0" fontId="9" fillId="5" borderId="2" xfId="0" applyFont="1" applyFill="1" applyBorder="1" applyAlignment="1" applyProtection="1">
      <alignment vertical="center"/>
    </xf>
    <xf numFmtId="0" fontId="4" fillId="3" borderId="0" xfId="0" applyFont="1" applyFill="1" applyBorder="1" applyAlignment="1" applyProtection="1">
      <alignment horizontal="left"/>
    </xf>
    <xf numFmtId="0" fontId="56" fillId="3" borderId="4" xfId="0" applyFont="1" applyFill="1" applyBorder="1" applyAlignment="1" applyProtection="1">
      <alignment horizontal="center" vertical="center"/>
    </xf>
    <xf numFmtId="0" fontId="9" fillId="5" borderId="5"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6" xfId="0" applyFont="1" applyFill="1" applyBorder="1" applyAlignment="1" applyProtection="1"/>
    <xf numFmtId="0" fontId="9" fillId="3" borderId="7" xfId="0" applyFont="1" applyFill="1" applyBorder="1" applyAlignment="1" applyProtection="1">
      <alignment vertical="center"/>
    </xf>
    <xf numFmtId="0" fontId="0" fillId="0" borderId="0" xfId="0" applyFont="1" applyAlignment="1" applyProtection="1">
      <alignment vertical="center"/>
    </xf>
    <xf numFmtId="0" fontId="9" fillId="5" borderId="2" xfId="0" applyFont="1" applyFill="1" applyBorder="1" applyProtection="1"/>
    <xf numFmtId="0" fontId="4" fillId="5" borderId="0" xfId="0" applyFont="1" applyFill="1" applyBorder="1" applyProtection="1"/>
    <xf numFmtId="0" fontId="9" fillId="5" borderId="3" xfId="0" applyFont="1" applyFill="1" applyBorder="1" applyProtection="1"/>
    <xf numFmtId="0" fontId="7" fillId="5" borderId="0" xfId="0" applyFont="1" applyFill="1" applyBorder="1" applyProtection="1"/>
    <xf numFmtId="0" fontId="4" fillId="5" borderId="22" xfId="0" applyFont="1" applyFill="1" applyBorder="1" applyProtection="1"/>
    <xf numFmtId="0" fontId="4" fillId="5" borderId="1" xfId="0" applyFont="1" applyFill="1" applyBorder="1" applyProtection="1"/>
    <xf numFmtId="0" fontId="4" fillId="5" borderId="19" xfId="0" applyFont="1" applyFill="1" applyBorder="1" applyProtection="1"/>
    <xf numFmtId="0" fontId="4" fillId="5" borderId="24" xfId="0" applyFont="1" applyFill="1" applyBorder="1" applyProtection="1"/>
    <xf numFmtId="0" fontId="12" fillId="5" borderId="26" xfId="0" applyFont="1" applyFill="1" applyBorder="1" applyProtection="1"/>
    <xf numFmtId="0" fontId="12" fillId="5" borderId="27" xfId="0" applyFont="1" applyFill="1" applyBorder="1" applyProtection="1"/>
    <xf numFmtId="0" fontId="4" fillId="5" borderId="12" xfId="0" applyFont="1" applyFill="1" applyBorder="1" applyProtection="1"/>
    <xf numFmtId="0" fontId="4" fillId="5" borderId="26" xfId="0" applyFont="1" applyFill="1" applyBorder="1" applyProtection="1"/>
    <xf numFmtId="0" fontId="12" fillId="5" borderId="23" xfId="0" applyFont="1" applyFill="1" applyBorder="1" applyProtection="1">
      <protection locked="0"/>
    </xf>
    <xf numFmtId="0" fontId="4" fillId="5" borderId="0" xfId="0" applyFont="1" applyFill="1" applyBorder="1" applyAlignment="1" applyProtection="1">
      <alignment horizontal="center"/>
    </xf>
    <xf numFmtId="0" fontId="4" fillId="5" borderId="23" xfId="0" applyFont="1" applyFill="1" applyBorder="1" applyProtection="1"/>
    <xf numFmtId="0" fontId="4" fillId="5" borderId="4" xfId="0" applyFont="1" applyFill="1" applyBorder="1" applyProtection="1"/>
    <xf numFmtId="0" fontId="4" fillId="5" borderId="14" xfId="0" applyFont="1" applyFill="1" applyBorder="1" applyProtection="1"/>
    <xf numFmtId="0" fontId="12" fillId="5" borderId="24" xfId="0" applyFont="1" applyFill="1" applyBorder="1" applyProtection="1"/>
    <xf numFmtId="0" fontId="12" fillId="5" borderId="12" xfId="0" applyFont="1" applyFill="1" applyBorder="1" applyProtection="1"/>
    <xf numFmtId="0" fontId="28" fillId="5" borderId="0" xfId="0" applyFont="1" applyFill="1" applyBorder="1" applyProtection="1"/>
    <xf numFmtId="0" fontId="26" fillId="5" borderId="0" xfId="0" applyFont="1" applyFill="1" applyBorder="1" applyAlignment="1" applyProtection="1">
      <alignment vertical="top"/>
    </xf>
    <xf numFmtId="0" fontId="26" fillId="5" borderId="0" xfId="0" applyFont="1" applyFill="1" applyBorder="1" applyAlignment="1" applyProtection="1">
      <alignment horizontal="center" vertical="top"/>
    </xf>
    <xf numFmtId="0" fontId="26" fillId="5" borderId="12" xfId="0" applyFont="1" applyFill="1" applyBorder="1" applyAlignment="1" applyProtection="1">
      <alignment vertical="top"/>
    </xf>
    <xf numFmtId="0" fontId="26" fillId="5" borderId="24" xfId="0" applyFont="1" applyFill="1" applyBorder="1" applyAlignment="1" applyProtection="1">
      <alignment vertical="top"/>
    </xf>
    <xf numFmtId="0" fontId="28" fillId="5" borderId="0" xfId="0" applyFont="1" applyFill="1" applyBorder="1" applyAlignment="1" applyProtection="1">
      <alignment vertical="top"/>
    </xf>
    <xf numFmtId="0" fontId="10" fillId="5" borderId="34" xfId="0" applyFont="1" applyFill="1" applyBorder="1" applyProtection="1"/>
    <xf numFmtId="0" fontId="9" fillId="5" borderId="4" xfId="0" applyFont="1" applyFill="1" applyBorder="1" applyProtection="1"/>
    <xf numFmtId="0" fontId="10" fillId="5" borderId="4" xfId="0" applyFont="1" applyFill="1" applyBorder="1" applyProtection="1"/>
    <xf numFmtId="0" fontId="10" fillId="5" borderId="33" xfId="0" applyFont="1" applyFill="1" applyBorder="1" applyProtection="1"/>
    <xf numFmtId="0" fontId="9" fillId="7" borderId="9" xfId="0" applyFont="1" applyFill="1" applyBorder="1" applyAlignment="1" applyProtection="1">
      <alignment vertical="center"/>
    </xf>
    <xf numFmtId="0" fontId="4" fillId="7" borderId="10" xfId="0" applyFont="1" applyFill="1" applyBorder="1" applyAlignment="1" applyProtection="1">
      <alignment vertical="center"/>
    </xf>
    <xf numFmtId="0" fontId="12" fillId="7" borderId="10" xfId="0" applyFont="1" applyFill="1" applyBorder="1" applyAlignment="1" applyProtection="1">
      <alignment vertical="center"/>
    </xf>
    <xf numFmtId="0" fontId="4" fillId="7" borderId="11" xfId="0" applyFont="1" applyFill="1" applyBorder="1" applyAlignment="1" applyProtection="1">
      <alignment vertical="center"/>
    </xf>
    <xf numFmtId="0" fontId="4" fillId="3" borderId="13" xfId="0" applyFont="1" applyFill="1" applyBorder="1" applyAlignment="1" applyProtection="1">
      <alignment vertical="center"/>
    </xf>
    <xf numFmtId="0" fontId="9" fillId="7" borderId="2" xfId="0" applyFont="1" applyFill="1" applyBorder="1" applyAlignment="1" applyProtection="1">
      <alignment vertical="center"/>
    </xf>
    <xf numFmtId="0" fontId="8" fillId="7" borderId="0" xfId="0" applyFont="1" applyFill="1" applyBorder="1" applyAlignment="1" applyProtection="1">
      <alignment vertical="center"/>
    </xf>
    <xf numFmtId="0" fontId="12" fillId="7" borderId="0" xfId="0" applyFont="1" applyFill="1" applyBorder="1" applyAlignment="1" applyProtection="1">
      <alignment vertical="center"/>
    </xf>
    <xf numFmtId="0" fontId="8" fillId="7" borderId="3" xfId="0" applyFont="1" applyFill="1" applyBorder="1" applyAlignment="1" applyProtection="1">
      <alignment vertical="center"/>
    </xf>
    <xf numFmtId="0" fontId="8" fillId="3" borderId="13" xfId="0" applyFont="1" applyFill="1" applyBorder="1" applyAlignment="1" applyProtection="1">
      <alignment vertical="center"/>
    </xf>
    <xf numFmtId="0" fontId="4" fillId="7" borderId="0" xfId="0" applyFont="1" applyFill="1" applyBorder="1" applyAlignment="1" applyProtection="1">
      <alignment vertical="center"/>
    </xf>
    <xf numFmtId="0" fontId="4" fillId="7" borderId="3" xfId="0" applyFont="1" applyFill="1" applyBorder="1" applyAlignment="1" applyProtection="1">
      <alignment vertical="center"/>
    </xf>
    <xf numFmtId="0" fontId="10" fillId="7" borderId="2" xfId="0" applyFont="1" applyFill="1" applyBorder="1" applyAlignment="1" applyProtection="1">
      <alignment vertical="center"/>
    </xf>
    <xf numFmtId="0" fontId="10" fillId="3" borderId="13" xfId="0" applyFont="1" applyFill="1" applyBorder="1" applyAlignment="1" applyProtection="1">
      <alignment vertical="top" wrapText="1"/>
    </xf>
    <xf numFmtId="0" fontId="10" fillId="7" borderId="5" xfId="0" applyFont="1" applyFill="1" applyBorder="1" applyAlignment="1" applyProtection="1">
      <alignment vertical="center"/>
    </xf>
    <xf numFmtId="0" fontId="10" fillId="7" borderId="6" xfId="0" applyFont="1" applyFill="1" applyBorder="1" applyAlignment="1" applyProtection="1">
      <alignment vertical="center"/>
    </xf>
    <xf numFmtId="0" fontId="12" fillId="7" borderId="6" xfId="0" applyFont="1" applyFill="1" applyBorder="1" applyAlignment="1" applyProtection="1">
      <alignment vertical="center"/>
    </xf>
    <xf numFmtId="0" fontId="10" fillId="7" borderId="7" xfId="0" applyFont="1" applyFill="1" applyBorder="1" applyAlignment="1" applyProtection="1">
      <alignment vertical="center"/>
    </xf>
    <xf numFmtId="0" fontId="10" fillId="3" borderId="13" xfId="0" applyFont="1" applyFill="1" applyBorder="1" applyAlignment="1" applyProtection="1">
      <alignment vertical="center"/>
    </xf>
    <xf numFmtId="0" fontId="12" fillId="7" borderId="5" xfId="0" applyFont="1" applyFill="1" applyBorder="1" applyAlignment="1" applyProtection="1">
      <alignment vertical="center"/>
    </xf>
    <xf numFmtId="0" fontId="9" fillId="3" borderId="9" xfId="0" applyFont="1" applyFill="1" applyBorder="1" applyAlignment="1" applyProtection="1">
      <alignment vertical="center"/>
    </xf>
    <xf numFmtId="0" fontId="8" fillId="3" borderId="0" xfId="0" applyFont="1" applyFill="1" applyBorder="1" applyAlignment="1" applyProtection="1">
      <alignment vertical="center"/>
    </xf>
    <xf numFmtId="0" fontId="8" fillId="3" borderId="3" xfId="0" applyFont="1" applyFill="1" applyBorder="1" applyAlignment="1" applyProtection="1">
      <alignment vertical="center"/>
    </xf>
    <xf numFmtId="0" fontId="10" fillId="5" borderId="0" xfId="0" applyFont="1" applyFill="1" applyBorder="1" applyAlignment="1" applyProtection="1">
      <alignment horizontal="justify" vertical="top" wrapText="1"/>
    </xf>
    <xf numFmtId="0" fontId="9" fillId="5" borderId="0" xfId="0" applyFont="1" applyFill="1" applyBorder="1" applyAlignment="1" applyProtection="1">
      <alignment horizontal="left" vertical="top"/>
    </xf>
    <xf numFmtId="0" fontId="9" fillId="5" borderId="4" xfId="0" applyFont="1" applyFill="1" applyBorder="1" applyAlignment="1" applyProtection="1">
      <alignment vertical="top" wrapText="1"/>
    </xf>
    <xf numFmtId="0" fontId="12" fillId="0" borderId="0" xfId="0" applyFont="1" applyProtection="1"/>
    <xf numFmtId="0" fontId="10" fillId="3" borderId="0" xfId="0" applyFont="1" applyFill="1" applyBorder="1" applyAlignment="1" applyProtection="1">
      <alignment horizontal="right" vertical="center"/>
    </xf>
    <xf numFmtId="0" fontId="0" fillId="0" borderId="0" xfId="0" applyFont="1" applyProtection="1"/>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justify" vertical="top" wrapText="1"/>
    </xf>
    <xf numFmtId="0" fontId="39" fillId="5" borderId="0" xfId="0" applyFont="1" applyFill="1" applyAlignment="1" applyProtection="1">
      <alignment horizontal="center" vertical="center" wrapText="1"/>
    </xf>
    <xf numFmtId="0" fontId="52" fillId="3" borderId="0" xfId="4" applyFont="1" applyFill="1" applyAlignment="1" applyProtection="1">
      <alignment horizontal="center" vertical="center" wrapText="1"/>
    </xf>
    <xf numFmtId="0" fontId="4" fillId="5" borderId="0" xfId="0" applyFont="1" applyFill="1" applyBorder="1" applyAlignment="1">
      <alignment horizontal="justify" vertical="top" wrapText="1"/>
    </xf>
    <xf numFmtId="0" fontId="23" fillId="3" borderId="0" xfId="0" applyFont="1" applyFill="1" applyAlignment="1" applyProtection="1">
      <alignment horizontal="center" vertical="center" wrapText="1"/>
    </xf>
    <xf numFmtId="0" fontId="16" fillId="5" borderId="0" xfId="0" applyFont="1" applyFill="1" applyBorder="1" applyAlignment="1">
      <alignment horizontal="justify" vertical="top" wrapText="1"/>
    </xf>
    <xf numFmtId="0" fontId="4" fillId="5" borderId="0"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59" fillId="5" borderId="0" xfId="0" applyFont="1" applyFill="1" applyBorder="1" applyAlignment="1">
      <alignment vertical="center"/>
    </xf>
    <xf numFmtId="0" fontId="60" fillId="5" borderId="0" xfId="0" applyFont="1" applyFill="1" applyBorder="1" applyAlignment="1">
      <alignment vertical="top" wrapText="1"/>
    </xf>
    <xf numFmtId="0" fontId="58" fillId="5" borderId="0" xfId="0" applyFont="1" applyFill="1" applyBorder="1" applyAlignment="1">
      <alignment horizontal="justify" vertical="top" wrapText="1"/>
    </xf>
    <xf numFmtId="0" fontId="61" fillId="3" borderId="0" xfId="0" applyFont="1" applyFill="1" applyAlignment="1" applyProtection="1">
      <alignment horizontal="center" vertical="center" wrapText="1"/>
    </xf>
    <xf numFmtId="0" fontId="58" fillId="5" borderId="0" xfId="0" applyFont="1" applyFill="1" applyBorder="1" applyAlignment="1">
      <alignment vertical="top"/>
    </xf>
    <xf numFmtId="0" fontId="62" fillId="3" borderId="0" xfId="0" applyFont="1" applyFill="1" applyAlignment="1" applyProtection="1">
      <alignment horizontal="center" vertical="center" wrapText="1"/>
    </xf>
    <xf numFmtId="0" fontId="16" fillId="5" borderId="0" xfId="0" applyFont="1" applyFill="1" applyBorder="1" applyAlignment="1">
      <alignment vertical="top" wrapText="1"/>
    </xf>
    <xf numFmtId="0" fontId="62" fillId="5" borderId="0" xfId="0" applyFont="1" applyFill="1" applyBorder="1" applyAlignment="1">
      <alignment vertical="center"/>
    </xf>
    <xf numFmtId="0" fontId="59" fillId="5" borderId="0" xfId="0" applyFont="1" applyFill="1" applyBorder="1" applyAlignment="1" applyProtection="1">
      <alignment vertical="center"/>
    </xf>
    <xf numFmtId="0" fontId="4" fillId="10" borderId="0" xfId="0" applyFont="1" applyFill="1" applyBorder="1" applyAlignment="1">
      <alignment vertical="top"/>
    </xf>
    <xf numFmtId="0" fontId="9" fillId="10" borderId="0" xfId="0" applyFont="1" applyFill="1" applyBorder="1" applyAlignment="1">
      <alignment vertical="center"/>
    </xf>
    <xf numFmtId="0" fontId="24" fillId="10" borderId="0" xfId="0" applyFont="1" applyFill="1" applyBorder="1" applyAlignment="1">
      <alignment vertical="center"/>
    </xf>
    <xf numFmtId="0" fontId="0" fillId="10" borderId="0" xfId="0" applyFont="1" applyFill="1" applyBorder="1" applyAlignment="1">
      <alignment vertical="center"/>
    </xf>
    <xf numFmtId="0" fontId="17" fillId="10" borderId="0" xfId="0" applyFont="1" applyFill="1" applyBorder="1" applyAlignment="1">
      <alignment vertical="center"/>
    </xf>
    <xf numFmtId="0" fontId="4" fillId="10" borderId="0" xfId="0" applyFont="1" applyFill="1" applyBorder="1" applyAlignment="1">
      <alignment vertical="center"/>
    </xf>
    <xf numFmtId="0" fontId="12" fillId="10" borderId="0" xfId="0" applyFont="1" applyFill="1" applyBorder="1" applyAlignment="1">
      <alignment vertical="center"/>
    </xf>
    <xf numFmtId="0" fontId="11" fillId="8" borderId="0" xfId="0" applyFont="1" applyFill="1" applyBorder="1" applyAlignment="1" applyProtection="1">
      <alignment horizontal="center" vertical="center"/>
    </xf>
    <xf numFmtId="0" fontId="41" fillId="5" borderId="0" xfId="0" applyFont="1" applyFill="1" applyBorder="1" applyAlignment="1" applyProtection="1">
      <alignment vertical="top" wrapText="1"/>
    </xf>
    <xf numFmtId="0" fontId="64" fillId="0" borderId="0" xfId="0" applyFont="1"/>
    <xf numFmtId="0" fontId="42" fillId="5" borderId="0" xfId="0" applyFont="1" applyFill="1" applyBorder="1" applyAlignment="1" applyProtection="1">
      <alignment vertical="top" wrapText="1"/>
    </xf>
    <xf numFmtId="0" fontId="2" fillId="5" borderId="0" xfId="0" applyFont="1" applyFill="1" applyBorder="1" applyAlignment="1" applyProtection="1">
      <alignment horizontal="left" vertical="top"/>
    </xf>
    <xf numFmtId="0" fontId="3" fillId="5" borderId="0" xfId="0" applyFont="1" applyFill="1" applyBorder="1" applyAlignment="1" applyProtection="1">
      <alignment horizontal="left" vertical="center"/>
    </xf>
    <xf numFmtId="0" fontId="10" fillId="5" borderId="24" xfId="0" applyFont="1" applyFill="1" applyBorder="1" applyAlignment="1" applyProtection="1">
      <alignment vertical="center"/>
    </xf>
    <xf numFmtId="0" fontId="10" fillId="5" borderId="0" xfId="0" applyFont="1" applyFill="1" applyBorder="1" applyProtection="1"/>
    <xf numFmtId="0" fontId="5" fillId="5" borderId="24" xfId="0" applyFont="1" applyFill="1" applyBorder="1" applyAlignment="1" applyProtection="1">
      <alignment vertical="center"/>
    </xf>
    <xf numFmtId="0" fontId="2" fillId="5" borderId="0" xfId="0" applyFont="1" applyFill="1" applyBorder="1" applyAlignment="1" applyProtection="1">
      <alignment horizontal="center" vertical="center"/>
    </xf>
    <xf numFmtId="0" fontId="2" fillId="5" borderId="0" xfId="0" applyFont="1" applyFill="1" applyBorder="1" applyAlignment="1" applyProtection="1">
      <alignment horizontal="center"/>
    </xf>
    <xf numFmtId="0" fontId="31" fillId="5" borderId="0" xfId="0" applyFont="1" applyFill="1" applyBorder="1" applyAlignment="1" applyProtection="1">
      <alignment vertical="top" wrapText="1"/>
    </xf>
    <xf numFmtId="49" fontId="3" fillId="5" borderId="15" xfId="0" applyNumberFormat="1" applyFont="1" applyFill="1" applyBorder="1" applyAlignment="1" applyProtection="1">
      <alignment horizontal="left" vertical="top" wrapText="1"/>
    </xf>
    <xf numFmtId="0" fontId="31" fillId="5" borderId="0" xfId="0" applyFont="1" applyFill="1" applyBorder="1" applyProtection="1"/>
    <xf numFmtId="49" fontId="3" fillId="5" borderId="0" xfId="0" applyNumberFormat="1" applyFont="1" applyFill="1" applyBorder="1" applyAlignment="1" applyProtection="1">
      <alignment vertical="center" wrapText="1"/>
    </xf>
    <xf numFmtId="0" fontId="31" fillId="5" borderId="0" xfId="0" applyFont="1" applyFill="1" applyBorder="1" applyAlignment="1" applyProtection="1">
      <alignment wrapText="1"/>
    </xf>
    <xf numFmtId="0" fontId="64" fillId="5" borderId="0" xfId="0" applyFont="1" applyFill="1" applyBorder="1" applyAlignment="1" applyProtection="1">
      <alignment vertical="center"/>
    </xf>
    <xf numFmtId="0" fontId="3" fillId="5" borderId="0" xfId="0" applyFont="1" applyFill="1" applyBorder="1" applyAlignment="1" applyProtection="1">
      <alignment vertical="center" wrapText="1"/>
    </xf>
    <xf numFmtId="0" fontId="10" fillId="5" borderId="0" xfId="0" applyFont="1" applyFill="1" applyBorder="1" applyAlignment="1" applyProtection="1"/>
    <xf numFmtId="0" fontId="10" fillId="5" borderId="0" xfId="0" applyFont="1" applyFill="1" applyProtection="1"/>
    <xf numFmtId="0" fontId="3" fillId="5" borderId="0" xfId="0" applyFont="1" applyFill="1" applyBorder="1" applyAlignment="1" applyProtection="1">
      <alignment horizontal="center" vertical="center" wrapText="1"/>
    </xf>
    <xf numFmtId="0" fontId="22" fillId="5" borderId="0" xfId="0" applyFont="1" applyFill="1" applyProtection="1"/>
    <xf numFmtId="49" fontId="3" fillId="5" borderId="0" xfId="0" applyNumberFormat="1" applyFont="1" applyFill="1" applyBorder="1" applyAlignment="1" applyProtection="1">
      <alignment vertical="center"/>
    </xf>
    <xf numFmtId="49" fontId="7" fillId="5" borderId="0" xfId="0" applyNumberFormat="1" applyFont="1" applyFill="1" applyBorder="1" applyAlignment="1" applyProtection="1">
      <alignment horizontal="center"/>
    </xf>
    <xf numFmtId="0" fontId="64" fillId="5" borderId="0" xfId="0" applyFont="1" applyFill="1" applyProtection="1"/>
    <xf numFmtId="0" fontId="2" fillId="5" borderId="0" xfId="0" applyFont="1" applyFill="1" applyBorder="1" applyAlignment="1" applyProtection="1"/>
    <xf numFmtId="0" fontId="10" fillId="5" borderId="0" xfId="0" applyFont="1" applyFill="1" applyAlignment="1" applyProtection="1">
      <alignment vertical="center"/>
    </xf>
    <xf numFmtId="0" fontId="48" fillId="5" borderId="0" xfId="0" applyNumberFormat="1" applyFont="1" applyFill="1" applyBorder="1" applyAlignment="1" applyProtection="1">
      <alignment vertical="center" wrapText="1"/>
    </xf>
    <xf numFmtId="0" fontId="2" fillId="5" borderId="0" xfId="0" applyFont="1" applyFill="1" applyBorder="1" applyAlignment="1" applyProtection="1">
      <alignment vertical="center" wrapText="1"/>
    </xf>
    <xf numFmtId="3" fontId="7" fillId="5" borderId="0" xfId="0" applyNumberFormat="1" applyFont="1" applyFill="1" applyBorder="1" applyAlignment="1" applyProtection="1">
      <alignment vertical="center" shrinkToFit="1"/>
    </xf>
    <xf numFmtId="0" fontId="64" fillId="5" borderId="0" xfId="0" applyFont="1" applyFill="1"/>
    <xf numFmtId="0" fontId="7" fillId="5" borderId="0" xfId="0" applyFont="1" applyFill="1" applyBorder="1" applyAlignment="1" applyProtection="1"/>
    <xf numFmtId="0" fontId="41" fillId="5" borderId="0" xfId="0" applyFont="1" applyFill="1" applyBorder="1" applyAlignment="1" applyProtection="1">
      <alignment horizontal="center" vertical="center" wrapText="1"/>
    </xf>
    <xf numFmtId="49" fontId="3" fillId="5" borderId="0" xfId="0" applyNumberFormat="1" applyFont="1" applyFill="1" applyAlignment="1" applyProtection="1">
      <alignment vertical="center"/>
    </xf>
    <xf numFmtId="0" fontId="49" fillId="5" borderId="0" xfId="0" applyFont="1" applyFill="1" applyAlignment="1" applyProtection="1">
      <alignment vertical="center"/>
    </xf>
    <xf numFmtId="0" fontId="33" fillId="5" borderId="0" xfId="0" applyFont="1" applyFill="1" applyBorder="1" applyAlignment="1" applyProtection="1">
      <alignment vertical="center" wrapText="1"/>
    </xf>
    <xf numFmtId="0" fontId="33" fillId="5" borderId="0" xfId="0" applyFont="1" applyFill="1" applyBorder="1" applyAlignment="1" applyProtection="1">
      <alignment horizontal="center" vertical="center"/>
    </xf>
    <xf numFmtId="0" fontId="27" fillId="5" borderId="0" xfId="0" applyFont="1" applyFill="1" applyBorder="1" applyAlignment="1" applyProtection="1">
      <alignment horizontal="left"/>
    </xf>
    <xf numFmtId="0" fontId="27" fillId="5" borderId="0" xfId="0" applyFont="1" applyFill="1" applyBorder="1" applyAlignment="1" applyProtection="1">
      <alignment horizontal="justify" vertical="center" wrapText="1"/>
    </xf>
    <xf numFmtId="0" fontId="27" fillId="5" borderId="0" xfId="0" applyFont="1" applyFill="1" applyBorder="1" applyAlignment="1" applyProtection="1"/>
    <xf numFmtId="49" fontId="27" fillId="5" borderId="0" xfId="0" applyNumberFormat="1" applyFont="1" applyFill="1" applyBorder="1" applyProtection="1"/>
    <xf numFmtId="49" fontId="3" fillId="5" borderId="0" xfId="0" applyNumberFormat="1" applyFont="1" applyFill="1" applyBorder="1" applyAlignment="1" applyProtection="1">
      <alignment horizontal="left" vertical="center" wrapText="1"/>
    </xf>
    <xf numFmtId="0" fontId="5" fillId="5" borderId="0" xfId="0" applyFont="1" applyFill="1" applyBorder="1" applyAlignment="1" applyProtection="1">
      <alignment horizontal="justify" vertical="center" wrapText="1"/>
    </xf>
    <xf numFmtId="0" fontId="5" fillId="5" borderId="4" xfId="0" applyFont="1" applyFill="1" applyBorder="1" applyAlignment="1" applyProtection="1">
      <alignment horizontal="justify" vertical="center" wrapText="1"/>
    </xf>
    <xf numFmtId="49" fontId="27" fillId="5" borderId="15" xfId="0" applyNumberFormat="1" applyFont="1" applyFill="1" applyBorder="1" applyProtection="1"/>
    <xf numFmtId="49" fontId="27" fillId="5" borderId="23" xfId="0" applyNumberFormat="1" applyFont="1" applyFill="1" applyBorder="1" applyProtection="1"/>
    <xf numFmtId="49" fontId="27" fillId="5" borderId="17" xfId="0" applyNumberFormat="1" applyFont="1" applyFill="1" applyBorder="1" applyAlignment="1" applyProtection="1">
      <alignment vertical="center"/>
    </xf>
    <xf numFmtId="49" fontId="27" fillId="5" borderId="17" xfId="0" applyNumberFormat="1" applyFont="1" applyFill="1" applyBorder="1" applyProtection="1"/>
    <xf numFmtId="9" fontId="22" fillId="5" borderId="0" xfId="6" applyFont="1" applyFill="1" applyProtection="1"/>
    <xf numFmtId="9" fontId="6" fillId="5" borderId="24" xfId="6" applyFont="1" applyFill="1" applyBorder="1" applyAlignment="1" applyProtection="1">
      <alignment horizontal="justify" vertical="center" wrapText="1"/>
    </xf>
    <xf numFmtId="9" fontId="64" fillId="5" borderId="0" xfId="6" applyFont="1" applyFill="1" applyProtection="1"/>
    <xf numFmtId="0" fontId="22" fillId="5" borderId="0" xfId="0" applyFont="1" applyFill="1" applyBorder="1" applyProtection="1"/>
    <xf numFmtId="0" fontId="3" fillId="5" borderId="0" xfId="0" applyFont="1" applyFill="1" applyBorder="1" applyAlignment="1" applyProtection="1">
      <alignment horizontal="left" vertical="center" wrapText="1"/>
    </xf>
    <xf numFmtId="0" fontId="64" fillId="5" borderId="0" xfId="0" applyFont="1" applyFill="1" applyBorder="1" applyProtection="1"/>
    <xf numFmtId="0" fontId="66" fillId="5" borderId="0" xfId="0" applyFont="1" applyFill="1" applyBorder="1" applyAlignment="1" applyProtection="1">
      <alignment horizontal="right" vertical="top"/>
    </xf>
    <xf numFmtId="49" fontId="3" fillId="5" borderId="0" xfId="0" applyNumberFormat="1" applyFont="1" applyFill="1" applyBorder="1" applyAlignment="1" applyProtection="1">
      <alignment horizontal="center" vertical="center"/>
    </xf>
    <xf numFmtId="0" fontId="71" fillId="5" borderId="0" xfId="0" applyFont="1" applyFill="1" applyBorder="1" applyAlignment="1" applyProtection="1">
      <alignment horizontal="justify" vertical="center" wrapText="1"/>
    </xf>
    <xf numFmtId="3" fontId="46" fillId="5" borderId="0" xfId="0" applyNumberFormat="1" applyFont="1" applyFill="1" applyBorder="1" applyAlignment="1" applyProtection="1">
      <alignment vertical="center"/>
    </xf>
    <xf numFmtId="49" fontId="46" fillId="5" borderId="0" xfId="0" applyNumberFormat="1" applyFont="1" applyFill="1" applyBorder="1" applyAlignment="1" applyProtection="1">
      <alignment horizontal="center" vertical="center"/>
    </xf>
    <xf numFmtId="0" fontId="53" fillId="5" borderId="0" xfId="0" applyFont="1" applyFill="1" applyBorder="1" applyAlignment="1" applyProtection="1">
      <alignment horizontal="left" vertical="center"/>
    </xf>
    <xf numFmtId="0" fontId="53" fillId="5" borderId="0" xfId="0" applyFont="1" applyFill="1" applyBorder="1" applyAlignment="1" applyProtection="1">
      <alignment wrapText="1"/>
    </xf>
    <xf numFmtId="0" fontId="22" fillId="5" borderId="0" xfId="0" applyFont="1" applyFill="1" applyBorder="1" applyAlignment="1" applyProtection="1">
      <alignment horizontal="left" vertical="center"/>
    </xf>
    <xf numFmtId="0" fontId="64" fillId="5" borderId="23" xfId="0" applyFont="1" applyFill="1" applyBorder="1" applyProtection="1"/>
    <xf numFmtId="0" fontId="22" fillId="5" borderId="0" xfId="0" applyFont="1" applyFill="1" applyAlignment="1" applyProtection="1">
      <alignment vertical="center"/>
    </xf>
    <xf numFmtId="0" fontId="64" fillId="5" borderId="0" xfId="0" applyFont="1" applyFill="1" applyAlignment="1" applyProtection="1">
      <alignment vertical="center"/>
    </xf>
    <xf numFmtId="0" fontId="22" fillId="5" borderId="0" xfId="0" applyFont="1" applyFill="1" applyBorder="1" applyAlignment="1" applyProtection="1">
      <alignment vertical="center"/>
    </xf>
    <xf numFmtId="0" fontId="66" fillId="5" borderId="0" xfId="0" applyFont="1" applyFill="1" applyBorder="1" applyAlignment="1" applyProtection="1">
      <alignment horizontal="center"/>
    </xf>
    <xf numFmtId="0" fontId="65" fillId="5" borderId="0" xfId="0" applyFont="1" applyFill="1" applyAlignment="1" applyProtection="1">
      <alignment horizontal="justify" vertical="center" wrapText="1"/>
    </xf>
    <xf numFmtId="49" fontId="22" fillId="5" borderId="0" xfId="0" applyNumberFormat="1" applyFont="1" applyFill="1" applyBorder="1" applyAlignment="1" applyProtection="1">
      <alignment vertical="center"/>
    </xf>
    <xf numFmtId="49" fontId="46" fillId="5" borderId="0" xfId="0" applyNumberFormat="1" applyFont="1" applyFill="1" applyBorder="1" applyAlignment="1" applyProtection="1">
      <alignment vertical="center"/>
    </xf>
    <xf numFmtId="0" fontId="22" fillId="5" borderId="0" xfId="0" applyFont="1" applyFill="1"/>
    <xf numFmtId="49" fontId="34" fillId="5" borderId="0" xfId="0" applyNumberFormat="1" applyFont="1" applyFill="1" applyBorder="1" applyAlignment="1" applyProtection="1">
      <alignment horizontal="center" vertical="center"/>
      <protection locked="0"/>
    </xf>
    <xf numFmtId="0" fontId="4" fillId="5" borderId="0" xfId="0" applyFont="1" applyFill="1" applyBorder="1" applyAlignment="1">
      <alignment horizontal="justify" vertical="top" wrapText="1"/>
    </xf>
    <xf numFmtId="0" fontId="0" fillId="2" borderId="0" xfId="0" applyFont="1" applyFill="1" applyBorder="1" applyAlignment="1">
      <alignment vertical="center"/>
    </xf>
    <xf numFmtId="0" fontId="22" fillId="0" borderId="0" xfId="0" applyFont="1" applyFill="1" applyBorder="1"/>
    <xf numFmtId="0" fontId="22" fillId="0" borderId="0" xfId="0" applyFont="1" applyFill="1"/>
    <xf numFmtId="0" fontId="0" fillId="5" borderId="0" xfId="0" applyFont="1" applyFill="1" applyBorder="1"/>
    <xf numFmtId="0" fontId="24" fillId="5" borderId="0" xfId="0" applyFont="1" applyFill="1" applyAlignment="1" applyProtection="1">
      <alignment vertical="center"/>
    </xf>
    <xf numFmtId="0" fontId="46" fillId="5" borderId="0" xfId="0" applyFont="1" applyFill="1" applyAlignment="1" applyProtection="1">
      <alignment vertical="center"/>
    </xf>
    <xf numFmtId="0" fontId="4" fillId="5" borderId="0" xfId="0" applyFont="1" applyFill="1" applyAlignment="1" applyProtection="1">
      <alignment vertical="top"/>
    </xf>
    <xf numFmtId="0" fontId="10" fillId="5" borderId="3" xfId="0" applyFont="1" applyFill="1" applyBorder="1" applyAlignment="1" applyProtection="1">
      <alignment vertical="center"/>
    </xf>
    <xf numFmtId="0" fontId="4" fillId="5" borderId="0" xfId="0" applyFont="1" applyFill="1" applyAlignment="1" applyProtection="1">
      <alignment vertical="center"/>
    </xf>
    <xf numFmtId="0" fontId="2" fillId="5" borderId="0" xfId="0" applyFont="1" applyFill="1" applyAlignment="1" applyProtection="1">
      <alignment horizontal="justify" vertical="top" wrapText="1"/>
    </xf>
    <xf numFmtId="0" fontId="41" fillId="5" borderId="0" xfId="0" applyFont="1" applyFill="1" applyAlignment="1" applyProtection="1">
      <alignment horizontal="justify" vertical="center" wrapText="1"/>
    </xf>
    <xf numFmtId="0" fontId="2" fillId="5" borderId="0" xfId="0" applyFont="1" applyFill="1" applyBorder="1" applyAlignment="1" applyProtection="1">
      <alignment vertical="center" wrapText="1"/>
    </xf>
    <xf numFmtId="3" fontId="46" fillId="5" borderId="0" xfId="0" applyNumberFormat="1" applyFont="1" applyFill="1" applyBorder="1" applyAlignment="1" applyProtection="1">
      <alignment horizontal="center" vertical="center" shrinkToFit="1"/>
    </xf>
    <xf numFmtId="0" fontId="66" fillId="5" borderId="0" xfId="0" applyFont="1" applyFill="1" applyAlignment="1" applyProtection="1">
      <alignment horizontal="left" vertical="center" wrapText="1"/>
    </xf>
    <xf numFmtId="0" fontId="22" fillId="5" borderId="0" xfId="0" applyFont="1" applyFill="1" applyBorder="1" applyAlignment="1" applyProtection="1">
      <alignment vertical="top"/>
    </xf>
    <xf numFmtId="0" fontId="66" fillId="5" borderId="0" xfId="0" applyFont="1" applyFill="1" applyBorder="1" applyAlignment="1" applyProtection="1">
      <alignment horizontal="center" vertical="center"/>
    </xf>
    <xf numFmtId="0" fontId="75" fillId="5" borderId="0" xfId="0" applyFont="1" applyFill="1" applyBorder="1" applyAlignment="1" applyProtection="1">
      <alignment vertical="top" wrapText="1"/>
    </xf>
    <xf numFmtId="0" fontId="66" fillId="5" borderId="0" xfId="0" applyFont="1" applyFill="1" applyBorder="1" applyAlignment="1" applyProtection="1">
      <alignment horizontal="left" vertical="top"/>
    </xf>
    <xf numFmtId="0" fontId="66" fillId="5" borderId="24" xfId="0" applyFont="1" applyFill="1" applyBorder="1" applyAlignment="1" applyProtection="1">
      <alignment horizontal="justify" vertical="center" wrapText="1"/>
    </xf>
    <xf numFmtId="0" fontId="64" fillId="5" borderId="23" xfId="0" applyFont="1" applyFill="1" applyBorder="1" applyAlignment="1" applyProtection="1">
      <alignment vertical="center"/>
    </xf>
    <xf numFmtId="0" fontId="66" fillId="5" borderId="0" xfId="0" applyFont="1" applyFill="1" applyAlignment="1" applyProtection="1">
      <alignment horizontal="justify" vertical="top" wrapText="1"/>
    </xf>
    <xf numFmtId="0" fontId="71" fillId="5" borderId="0" xfId="0" applyFont="1" applyFill="1" applyAlignment="1" applyProtection="1">
      <alignment horizontal="justify" vertical="center" wrapText="1"/>
    </xf>
    <xf numFmtId="0" fontId="66" fillId="5" borderId="0" xfId="0" applyFont="1" applyFill="1" applyBorder="1" applyAlignment="1" applyProtection="1">
      <alignment vertical="center" wrapText="1"/>
    </xf>
    <xf numFmtId="0" fontId="66" fillId="5" borderId="28" xfId="0" applyFont="1" applyFill="1" applyBorder="1" applyAlignment="1" applyProtection="1">
      <alignment horizontal="center" vertical="center"/>
      <protection locked="0"/>
    </xf>
    <xf numFmtId="49" fontId="22" fillId="5" borderId="0" xfId="0" applyNumberFormat="1" applyFont="1" applyFill="1" applyBorder="1" applyAlignment="1" applyProtection="1">
      <alignment horizontal="left"/>
    </xf>
    <xf numFmtId="0" fontId="22" fillId="5" borderId="0" xfId="0" applyFont="1" applyFill="1" applyBorder="1" applyAlignment="1" applyProtection="1">
      <alignment horizontal="left"/>
    </xf>
    <xf numFmtId="0" fontId="22" fillId="5" borderId="0" xfId="0" applyFont="1" applyFill="1" applyBorder="1" applyAlignment="1" applyProtection="1">
      <alignment horizontal="left" vertical="top"/>
    </xf>
    <xf numFmtId="0" fontId="46" fillId="5" borderId="0" xfId="0" applyFont="1" applyFill="1" applyBorder="1" applyAlignment="1" applyProtection="1">
      <alignment horizontal="center"/>
    </xf>
    <xf numFmtId="0" fontId="66" fillId="5" borderId="0" xfId="0" applyNumberFormat="1" applyFont="1" applyFill="1" applyBorder="1" applyAlignment="1" applyProtection="1">
      <alignment vertical="center" wrapText="1"/>
    </xf>
    <xf numFmtId="0" fontId="71" fillId="5" borderId="0" xfId="0" applyFont="1" applyFill="1" applyBorder="1" applyAlignment="1" applyProtection="1">
      <alignment horizontal="justify" vertical="top" wrapText="1"/>
    </xf>
    <xf numFmtId="0" fontId="53" fillId="5" borderId="0" xfId="0" applyFont="1" applyFill="1" applyBorder="1" applyAlignment="1" applyProtection="1">
      <alignment vertical="center"/>
    </xf>
    <xf numFmtId="0" fontId="73" fillId="5" borderId="0" xfId="0" applyFont="1" applyFill="1" applyBorder="1" applyAlignment="1" applyProtection="1">
      <alignment vertical="top"/>
    </xf>
    <xf numFmtId="0" fontId="66" fillId="5" borderId="0" xfId="0" applyFont="1" applyFill="1" applyBorder="1" applyAlignment="1" applyProtection="1">
      <alignment vertical="center"/>
    </xf>
    <xf numFmtId="0" fontId="65" fillId="5" borderId="0" xfId="0" applyFont="1" applyFill="1" applyBorder="1" applyAlignment="1" applyProtection="1">
      <alignment horizontal="justify" vertical="top" wrapText="1"/>
    </xf>
    <xf numFmtId="0" fontId="22" fillId="5" borderId="0" xfId="0" applyFont="1" applyFill="1" applyAlignment="1" applyProtection="1">
      <alignment vertical="top"/>
    </xf>
    <xf numFmtId="0" fontId="66" fillId="5" borderId="0" xfId="0" applyFont="1" applyFill="1" applyBorder="1" applyAlignment="1" applyProtection="1">
      <alignment vertical="top"/>
    </xf>
    <xf numFmtId="0" fontId="66" fillId="5" borderId="0" xfId="0" applyFont="1" applyFill="1" applyAlignment="1" applyProtection="1">
      <alignment vertical="center"/>
    </xf>
    <xf numFmtId="49" fontId="66" fillId="5" borderId="15" xfId="0" applyNumberFormat="1" applyFont="1" applyFill="1" applyBorder="1" applyAlignment="1" applyProtection="1">
      <alignment horizontal="center" vertical="center"/>
    </xf>
    <xf numFmtId="49" fontId="22" fillId="5" borderId="15" xfId="0" applyNumberFormat="1" applyFont="1" applyFill="1" applyBorder="1" applyAlignment="1" applyProtection="1">
      <alignment horizontal="left" vertical="top"/>
    </xf>
    <xf numFmtId="0" fontId="66" fillId="5" borderId="0" xfId="0" applyFont="1" applyFill="1" applyBorder="1" applyAlignment="1" applyProtection="1">
      <alignment horizontal="center" vertical="top"/>
    </xf>
    <xf numFmtId="0" fontId="64" fillId="5" borderId="0" xfId="0" applyFont="1" applyFill="1" applyAlignment="1" applyProtection="1">
      <alignment vertical="top"/>
    </xf>
    <xf numFmtId="49" fontId="22" fillId="5" borderId="0" xfId="0" applyNumberFormat="1" applyFont="1" applyFill="1" applyBorder="1" applyAlignment="1" applyProtection="1">
      <alignment horizontal="center" vertical="center"/>
    </xf>
    <xf numFmtId="0" fontId="24" fillId="5" borderId="0" xfId="0" applyFont="1" applyFill="1" applyBorder="1" applyAlignment="1" applyProtection="1">
      <alignment vertical="justify"/>
    </xf>
    <xf numFmtId="0" fontId="24" fillId="5" borderId="0" xfId="0" applyFont="1" applyFill="1" applyBorder="1" applyAlignment="1" applyProtection="1">
      <alignment horizontal="left" vertical="justify"/>
    </xf>
    <xf numFmtId="0" fontId="53" fillId="5" borderId="0" xfId="0" applyFont="1" applyFill="1" applyBorder="1" applyAlignment="1" applyProtection="1">
      <alignment vertical="center" wrapText="1"/>
    </xf>
    <xf numFmtId="0" fontId="22" fillId="5" borderId="0" xfId="0" applyFont="1" applyFill="1" applyBorder="1" applyAlignment="1" applyProtection="1">
      <alignment horizontal="left" vertical="center" wrapText="1"/>
    </xf>
    <xf numFmtId="49" fontId="64" fillId="5" borderId="0" xfId="0" applyNumberFormat="1" applyFont="1" applyFill="1" applyBorder="1" applyAlignment="1" applyProtection="1">
      <alignment vertical="center"/>
    </xf>
    <xf numFmtId="0" fontId="73" fillId="5" borderId="0" xfId="0" applyFont="1" applyFill="1" applyBorder="1" applyAlignment="1" applyProtection="1">
      <alignment horizontal="right" vertical="top"/>
    </xf>
    <xf numFmtId="49" fontId="3" fillId="5" borderId="15" xfId="0" applyNumberFormat="1" applyFont="1" applyFill="1" applyBorder="1" applyAlignment="1" applyProtection="1">
      <alignment vertical="center"/>
    </xf>
    <xf numFmtId="0" fontId="73" fillId="5" borderId="0" xfId="3" applyFont="1" applyFill="1" applyBorder="1" applyAlignment="1" applyProtection="1">
      <alignment horizontal="right" vertical="top" wrapText="1"/>
    </xf>
    <xf numFmtId="0" fontId="66" fillId="5" borderId="0" xfId="3" applyFont="1" applyFill="1" applyAlignment="1" applyProtection="1">
      <alignment vertical="top" wrapText="1"/>
    </xf>
    <xf numFmtId="49" fontId="22" fillId="5" borderId="15" xfId="0" applyNumberFormat="1" applyFont="1" applyFill="1" applyBorder="1" applyAlignment="1" applyProtection="1">
      <alignment vertical="center"/>
    </xf>
    <xf numFmtId="49" fontId="3" fillId="5" borderId="25" xfId="0" applyNumberFormat="1" applyFont="1" applyFill="1" applyBorder="1" applyAlignment="1" applyProtection="1">
      <alignment vertical="center"/>
    </xf>
    <xf numFmtId="0" fontId="66" fillId="5" borderId="0" xfId="0" applyFont="1" applyFill="1" applyBorder="1" applyAlignment="1" applyProtection="1"/>
    <xf numFmtId="0" fontId="65" fillId="5" borderId="0" xfId="0" applyFont="1" applyFill="1" applyAlignment="1" applyProtection="1">
      <alignment horizontal="justify" vertical="top" wrapText="1"/>
    </xf>
    <xf numFmtId="49" fontId="22" fillId="5" borderId="25" xfId="0" applyNumberFormat="1" applyFont="1" applyFill="1" applyBorder="1" applyAlignment="1" applyProtection="1">
      <alignment vertical="center"/>
    </xf>
    <xf numFmtId="0" fontId="76" fillId="5" borderId="0" xfId="0" applyFont="1" applyFill="1" applyBorder="1" applyAlignment="1" applyProtection="1">
      <alignment horizontal="justify" vertical="top" wrapText="1"/>
    </xf>
    <xf numFmtId="0" fontId="65" fillId="5" borderId="0" xfId="0" applyFont="1" applyFill="1" applyBorder="1" applyAlignment="1" applyProtection="1">
      <alignment horizontal="justify" vertical="center" wrapText="1"/>
    </xf>
    <xf numFmtId="0" fontId="71" fillId="5" borderId="0" xfId="0" applyFont="1" applyFill="1" applyBorder="1" applyAlignment="1" applyProtection="1">
      <alignment vertical="center"/>
    </xf>
    <xf numFmtId="0" fontId="66" fillId="5" borderId="0" xfId="0" applyFont="1" applyFill="1" applyBorder="1" applyAlignment="1" applyProtection="1">
      <alignment vertical="top" wrapText="1"/>
    </xf>
    <xf numFmtId="49" fontId="22" fillId="5" borderId="0" xfId="0" applyNumberFormat="1" applyFont="1" applyFill="1" applyBorder="1" applyAlignment="1" applyProtection="1">
      <alignment horizontal="right" vertical="top"/>
    </xf>
    <xf numFmtId="0" fontId="73" fillId="5" borderId="0" xfId="0" applyFont="1" applyFill="1" applyBorder="1" applyAlignment="1" applyProtection="1">
      <alignment vertical="top" wrapText="1"/>
    </xf>
    <xf numFmtId="49" fontId="22" fillId="5" borderId="0" xfId="0" applyNumberFormat="1" applyFont="1" applyFill="1" applyBorder="1" applyAlignment="1" applyProtection="1">
      <alignment horizontal="left" vertical="center"/>
    </xf>
    <xf numFmtId="49" fontId="22" fillId="5" borderId="15" xfId="0" applyNumberFormat="1" applyFont="1" applyFill="1" applyBorder="1" applyAlignment="1" applyProtection="1">
      <alignment horizontal="left" vertical="center"/>
    </xf>
    <xf numFmtId="49" fontId="22" fillId="5" borderId="0" xfId="0" applyNumberFormat="1" applyFont="1" applyFill="1" applyBorder="1" applyAlignment="1" applyProtection="1">
      <alignment horizontal="left" vertical="top"/>
    </xf>
    <xf numFmtId="0" fontId="72" fillId="5" borderId="0" xfId="0" applyFont="1" applyFill="1" applyBorder="1" applyAlignment="1" applyProtection="1">
      <alignment horizontal="right" vertical="top"/>
    </xf>
    <xf numFmtId="49" fontId="46" fillId="5" borderId="28" xfId="0" applyNumberFormat="1" applyFont="1" applyFill="1" applyBorder="1" applyAlignment="1" applyProtection="1">
      <alignment horizontal="center" vertical="center"/>
      <protection locked="0"/>
    </xf>
    <xf numFmtId="0" fontId="73" fillId="5" borderId="0" xfId="0" applyFont="1" applyFill="1" applyAlignment="1" applyProtection="1">
      <alignment horizontal="left" vertical="center" wrapText="1"/>
    </xf>
    <xf numFmtId="0" fontId="25" fillId="5" borderId="0" xfId="0" applyFont="1" applyFill="1" applyAlignment="1" applyProtection="1">
      <alignment vertical="center"/>
    </xf>
    <xf numFmtId="0" fontId="66" fillId="5" borderId="0" xfId="0" applyFont="1" applyFill="1" applyBorder="1" applyAlignment="1" applyProtection="1">
      <alignment horizontal="justify" vertical="center"/>
    </xf>
    <xf numFmtId="0" fontId="66" fillId="5" borderId="0" xfId="0" applyFont="1" applyFill="1" applyAlignment="1" applyProtection="1">
      <alignment horizontal="left" vertical="top" wrapText="1"/>
    </xf>
    <xf numFmtId="0" fontId="66" fillId="5" borderId="24" xfId="0" applyFont="1" applyFill="1" applyBorder="1" applyAlignment="1" applyProtection="1">
      <alignment horizontal="left" vertical="top" wrapText="1"/>
    </xf>
    <xf numFmtId="0" fontId="66" fillId="5" borderId="0" xfId="0" applyFont="1" applyFill="1" applyBorder="1" applyAlignment="1" applyProtection="1">
      <alignment horizontal="left" vertical="top" wrapText="1"/>
    </xf>
    <xf numFmtId="49" fontId="22" fillId="5" borderId="15" xfId="0" applyNumberFormat="1" applyFont="1" applyFill="1" applyBorder="1" applyAlignment="1" applyProtection="1">
      <alignment vertical="top"/>
    </xf>
    <xf numFmtId="0" fontId="65" fillId="5" borderId="0" xfId="0" applyFont="1" applyFill="1" applyAlignment="1" applyProtection="1">
      <alignment vertical="center" wrapText="1"/>
    </xf>
    <xf numFmtId="49" fontId="22" fillId="5" borderId="15" xfId="0" applyNumberFormat="1" applyFont="1" applyFill="1" applyBorder="1" applyAlignment="1" applyProtection="1">
      <alignment horizontal="left" vertical="center" wrapText="1"/>
    </xf>
    <xf numFmtId="0" fontId="66" fillId="5" borderId="0" xfId="3" applyFont="1" applyFill="1" applyAlignment="1" applyProtection="1">
      <alignment vertical="top"/>
    </xf>
    <xf numFmtId="0" fontId="66" fillId="5" borderId="0" xfId="0" applyFont="1" applyFill="1" applyBorder="1" applyProtection="1"/>
    <xf numFmtId="3" fontId="46" fillId="5" borderId="0" xfId="0" applyNumberFormat="1" applyFont="1" applyFill="1" applyBorder="1" applyAlignment="1" applyProtection="1">
      <alignment vertical="center" shrinkToFit="1"/>
    </xf>
    <xf numFmtId="0" fontId="22" fillId="5" borderId="0" xfId="0" applyFont="1" applyFill="1" applyAlignment="1" applyProtection="1">
      <alignment horizontal="left" vertical="center"/>
    </xf>
    <xf numFmtId="0" fontId="53" fillId="5" borderId="0" xfId="0" applyFont="1" applyFill="1" applyAlignment="1" applyProtection="1">
      <alignment horizontal="left" vertical="top"/>
    </xf>
    <xf numFmtId="0" fontId="46" fillId="5" borderId="0" xfId="0" applyFont="1" applyFill="1" applyBorder="1" applyAlignment="1" applyProtection="1">
      <alignment vertical="center"/>
    </xf>
    <xf numFmtId="0" fontId="66" fillId="5" borderId="0" xfId="0" applyFont="1" applyFill="1" applyAlignment="1" applyProtection="1">
      <alignment vertical="top" wrapText="1"/>
    </xf>
    <xf numFmtId="49" fontId="22" fillId="5" borderId="15" xfId="0" applyNumberFormat="1" applyFont="1" applyFill="1" applyBorder="1" applyAlignment="1" applyProtection="1">
      <alignment vertical="center" wrapText="1"/>
    </xf>
    <xf numFmtId="0" fontId="66" fillId="5" borderId="1" xfId="0" applyFont="1" applyFill="1" applyBorder="1" applyAlignment="1" applyProtection="1">
      <alignment vertical="center"/>
    </xf>
    <xf numFmtId="0" fontId="64" fillId="5" borderId="1" xfId="0" applyFont="1" applyFill="1" applyBorder="1" applyAlignment="1" applyProtection="1">
      <alignment vertical="top"/>
    </xf>
    <xf numFmtId="0" fontId="66" fillId="5" borderId="0" xfId="0" applyFont="1" applyFill="1" applyBorder="1" applyAlignment="1" applyProtection="1">
      <alignment horizontal="right" vertical="center"/>
    </xf>
    <xf numFmtId="49" fontId="22" fillId="5" borderId="17" xfId="0" applyNumberFormat="1" applyFont="1" applyFill="1" applyBorder="1" applyAlignment="1" applyProtection="1">
      <alignment vertical="center"/>
    </xf>
    <xf numFmtId="0" fontId="66" fillId="5" borderId="1" xfId="0" applyFont="1" applyFill="1" applyBorder="1" applyAlignment="1" applyProtection="1">
      <alignment vertical="center" wrapText="1"/>
    </xf>
    <xf numFmtId="0" fontId="22" fillId="5" borderId="0" xfId="0" applyFont="1" applyFill="1" applyBorder="1" applyAlignment="1" applyProtection="1">
      <alignment horizontal="center" vertical="center" wrapText="1"/>
    </xf>
    <xf numFmtId="3" fontId="22" fillId="5" borderId="1" xfId="0" applyNumberFormat="1" applyFont="1" applyFill="1" applyBorder="1" applyAlignment="1" applyProtection="1">
      <alignment vertical="center"/>
    </xf>
    <xf numFmtId="0" fontId="22" fillId="5" borderId="25" xfId="0" applyFont="1" applyFill="1" applyBorder="1" applyAlignment="1" applyProtection="1">
      <alignment horizontal="left" vertical="top"/>
    </xf>
    <xf numFmtId="0" fontId="64" fillId="5" borderId="0" xfId="0" applyFont="1" applyFill="1" applyBorder="1" applyAlignment="1" applyProtection="1">
      <alignment vertical="top"/>
    </xf>
    <xf numFmtId="49" fontId="22" fillId="5" borderId="25" xfId="0" applyNumberFormat="1" applyFont="1" applyFill="1" applyBorder="1" applyAlignment="1" applyProtection="1">
      <alignment horizontal="left" vertical="top"/>
    </xf>
    <xf numFmtId="0" fontId="66" fillId="5" borderId="0" xfId="0" applyFont="1" applyFill="1" applyBorder="1" applyAlignment="1" applyProtection="1">
      <alignment horizontal="left" vertical="center" wrapText="1"/>
    </xf>
    <xf numFmtId="0" fontId="22" fillId="5" borderId="0" xfId="0" applyFont="1" applyFill="1" applyBorder="1" applyAlignment="1" applyProtection="1">
      <alignment vertical="center" wrapText="1"/>
    </xf>
    <xf numFmtId="0" fontId="66" fillId="5" borderId="0" xfId="0" applyFont="1" applyFill="1" applyAlignment="1" applyProtection="1">
      <alignment vertical="center" wrapText="1"/>
    </xf>
    <xf numFmtId="49" fontId="66" fillId="5" borderId="25" xfId="0" applyNumberFormat="1" applyFont="1" applyFill="1" applyBorder="1" applyAlignment="1" applyProtection="1">
      <alignment horizontal="center" vertical="center" wrapText="1"/>
    </xf>
    <xf numFmtId="49" fontId="66" fillId="5" borderId="0" xfId="0" applyNumberFormat="1" applyFont="1" applyFill="1" applyBorder="1" applyAlignment="1" applyProtection="1">
      <alignment horizontal="center" vertical="center" wrapText="1"/>
    </xf>
    <xf numFmtId="49" fontId="22" fillId="5" borderId="25" xfId="0" applyNumberFormat="1" applyFont="1" applyFill="1" applyBorder="1" applyAlignment="1" applyProtection="1">
      <alignment vertical="center" wrapText="1"/>
    </xf>
    <xf numFmtId="0" fontId="73" fillId="5" borderId="0" xfId="0" applyFont="1" applyFill="1" applyBorder="1" applyAlignment="1" applyProtection="1">
      <alignment vertical="center" wrapText="1"/>
    </xf>
    <xf numFmtId="0" fontId="53" fillId="5" borderId="0" xfId="0" applyFont="1" applyFill="1" applyBorder="1" applyAlignment="1" applyProtection="1">
      <alignment vertical="top" wrapText="1"/>
    </xf>
    <xf numFmtId="0" fontId="53" fillId="5" borderId="0" xfId="0" applyFont="1" applyFill="1" applyBorder="1" applyAlignment="1" applyProtection="1">
      <alignment vertical="top"/>
    </xf>
    <xf numFmtId="49" fontId="66" fillId="5" borderId="15" xfId="0" applyNumberFormat="1" applyFont="1" applyFill="1" applyBorder="1" applyAlignment="1" applyProtection="1">
      <alignment horizontal="center" vertical="center" wrapText="1"/>
    </xf>
    <xf numFmtId="49" fontId="66" fillId="5" borderId="15" xfId="0" applyNumberFormat="1" applyFont="1" applyFill="1" applyBorder="1" applyAlignment="1" applyProtection="1">
      <alignment horizontal="left" vertical="center" wrapText="1"/>
    </xf>
    <xf numFmtId="3" fontId="22" fillId="5" borderId="15" xfId="0" applyNumberFormat="1" applyFont="1" applyFill="1" applyBorder="1" applyAlignment="1" applyProtection="1">
      <alignment horizontal="center" vertical="center"/>
      <protection locked="0"/>
    </xf>
    <xf numFmtId="49" fontId="22" fillId="5" borderId="15" xfId="0" applyNumberFormat="1" applyFont="1" applyFill="1" applyBorder="1" applyAlignment="1" applyProtection="1">
      <alignment horizontal="left" vertical="top" wrapText="1"/>
    </xf>
    <xf numFmtId="0" fontId="73" fillId="5" borderId="0" xfId="0" applyFont="1" applyFill="1" applyBorder="1" applyAlignment="1" applyProtection="1">
      <alignment horizontal="center" vertical="center" wrapText="1"/>
    </xf>
    <xf numFmtId="0" fontId="73" fillId="5" borderId="0" xfId="0" applyFont="1" applyFill="1" applyBorder="1" applyAlignment="1" applyProtection="1">
      <alignment vertical="center"/>
    </xf>
    <xf numFmtId="0" fontId="77" fillId="5" borderId="0" xfId="0" applyFont="1" applyFill="1" applyProtection="1"/>
    <xf numFmtId="0" fontId="71" fillId="5" borderId="0" xfId="0" applyFont="1" applyFill="1" applyProtection="1"/>
    <xf numFmtId="0" fontId="77" fillId="5" borderId="0" xfId="0" applyFont="1" applyFill="1" applyAlignment="1" applyProtection="1">
      <alignment vertical="center"/>
    </xf>
    <xf numFmtId="0" fontId="77" fillId="5" borderId="0" xfId="0" applyFont="1" applyFill="1" applyBorder="1" applyAlignment="1" applyProtection="1">
      <alignment vertical="center"/>
    </xf>
    <xf numFmtId="0" fontId="79" fillId="5" borderId="0" xfId="0" applyFont="1" applyFill="1" applyAlignment="1" applyProtection="1">
      <alignment vertical="center"/>
    </xf>
    <xf numFmtId="0" fontId="80" fillId="5" borderId="0" xfId="0" applyFont="1" applyFill="1" applyAlignment="1" applyProtection="1">
      <alignment vertical="center"/>
    </xf>
    <xf numFmtId="0" fontId="71" fillId="5" borderId="0" xfId="0" applyFont="1" applyFill="1" applyBorder="1" applyProtection="1"/>
    <xf numFmtId="0" fontId="71" fillId="5" borderId="0" xfId="0" applyFont="1" applyFill="1" applyBorder="1" applyAlignment="1" applyProtection="1">
      <alignment vertical="top"/>
    </xf>
    <xf numFmtId="0" fontId="71" fillId="5" borderId="0" xfId="0" applyFont="1" applyFill="1" applyAlignment="1" applyProtection="1">
      <alignment vertical="center"/>
    </xf>
    <xf numFmtId="0" fontId="76" fillId="5" borderId="0" xfId="0" applyFont="1" applyFill="1" applyBorder="1" applyAlignment="1" applyProtection="1">
      <alignment vertical="top" wrapText="1"/>
    </xf>
    <xf numFmtId="0" fontId="76" fillId="5" borderId="0" xfId="0" applyFont="1" applyFill="1" applyAlignment="1" applyProtection="1">
      <alignment horizontal="justify" vertical="top" wrapText="1"/>
    </xf>
    <xf numFmtId="0" fontId="77" fillId="5" borderId="0" xfId="0" applyFont="1" applyFill="1" applyBorder="1" applyProtection="1"/>
    <xf numFmtId="0" fontId="65" fillId="5" borderId="0" xfId="0" applyFont="1" applyFill="1" applyBorder="1" applyAlignment="1" applyProtection="1">
      <alignment vertical="center"/>
    </xf>
    <xf numFmtId="49" fontId="76" fillId="5" borderId="28" xfId="0" applyNumberFormat="1" applyFont="1" applyFill="1" applyBorder="1" applyAlignment="1" applyProtection="1">
      <alignment horizontal="center" vertical="center"/>
      <protection locked="0"/>
    </xf>
    <xf numFmtId="49" fontId="80" fillId="5" borderId="0" xfId="0" applyNumberFormat="1" applyFont="1" applyFill="1" applyBorder="1" applyAlignment="1" applyProtection="1">
      <alignment horizontal="center" vertical="center"/>
    </xf>
    <xf numFmtId="0" fontId="75" fillId="5" borderId="0" xfId="0" applyFont="1" applyFill="1" applyAlignment="1" applyProtection="1">
      <alignment horizontal="left" vertical="center" wrapText="1"/>
    </xf>
    <xf numFmtId="0" fontId="76" fillId="5" borderId="0" xfId="0" applyFont="1" applyFill="1" applyBorder="1" applyAlignment="1" applyProtection="1">
      <alignment vertical="center"/>
    </xf>
    <xf numFmtId="0" fontId="81" fillId="5" borderId="0" xfId="0" applyFont="1" applyFill="1" applyAlignment="1" applyProtection="1">
      <alignment vertical="center"/>
    </xf>
    <xf numFmtId="0" fontId="76" fillId="5" borderId="0" xfId="0" applyFont="1" applyFill="1" applyBorder="1" applyAlignment="1" applyProtection="1">
      <alignment horizontal="justify" vertical="center"/>
    </xf>
    <xf numFmtId="0" fontId="76" fillId="5" borderId="0" xfId="0" applyFont="1" applyFill="1" applyAlignment="1" applyProtection="1">
      <alignment horizontal="left" vertical="top" wrapText="1"/>
    </xf>
    <xf numFmtId="0" fontId="76" fillId="5" borderId="24" xfId="0" applyFont="1" applyFill="1" applyBorder="1" applyAlignment="1" applyProtection="1">
      <alignment vertical="top" wrapText="1"/>
    </xf>
    <xf numFmtId="49" fontId="71" fillId="5" borderId="15" xfId="0" applyNumberFormat="1" applyFont="1" applyFill="1" applyBorder="1" applyAlignment="1" applyProtection="1">
      <alignment horizontal="left" vertical="top" wrapText="1"/>
    </xf>
    <xf numFmtId="0" fontId="76" fillId="5" borderId="0" xfId="0" applyFont="1" applyFill="1" applyBorder="1" applyAlignment="1" applyProtection="1">
      <alignment horizontal="left" vertical="top" wrapText="1"/>
    </xf>
    <xf numFmtId="49" fontId="71" fillId="5" borderId="15" xfId="0" applyNumberFormat="1" applyFont="1" applyFill="1" applyBorder="1" applyAlignment="1" applyProtection="1">
      <alignment horizontal="left" vertical="top"/>
    </xf>
    <xf numFmtId="0" fontId="76" fillId="5" borderId="0" xfId="0" applyFont="1" applyFill="1" applyBorder="1" applyAlignment="1" applyProtection="1">
      <alignment vertical="top"/>
    </xf>
    <xf numFmtId="0" fontId="82" fillId="5" borderId="19" xfId="0" applyFont="1" applyFill="1" applyBorder="1" applyAlignment="1" applyProtection="1">
      <alignment horizontal="right" vertical="center" wrapText="1"/>
    </xf>
    <xf numFmtId="49" fontId="22" fillId="5" borderId="0" xfId="0" applyNumberFormat="1" applyFont="1" applyFill="1" applyBorder="1" applyAlignment="1" applyProtection="1">
      <alignment horizontal="justify" vertical="center" wrapText="1"/>
    </xf>
    <xf numFmtId="0" fontId="73" fillId="5" borderId="0" xfId="0" applyFont="1" applyFill="1" applyBorder="1" applyAlignment="1" applyProtection="1">
      <alignment horizontal="center" vertical="top"/>
    </xf>
    <xf numFmtId="0" fontId="0" fillId="5" borderId="0" xfId="0" applyFont="1" applyFill="1" applyProtection="1"/>
    <xf numFmtId="0" fontId="73" fillId="5" borderId="0" xfId="0" applyFont="1" applyFill="1" applyBorder="1" applyAlignment="1" applyProtection="1">
      <alignment vertical="justify" wrapText="1"/>
    </xf>
    <xf numFmtId="49" fontId="22" fillId="5" borderId="0" xfId="0" applyNumberFormat="1" applyFont="1" applyFill="1" applyBorder="1" applyAlignment="1" applyProtection="1">
      <alignment vertical="center" wrapText="1"/>
    </xf>
    <xf numFmtId="0" fontId="65" fillId="5" borderId="0" xfId="0" applyFont="1" applyFill="1" applyBorder="1" applyAlignment="1" applyProtection="1">
      <alignment vertical="top" wrapText="1"/>
    </xf>
    <xf numFmtId="49" fontId="22" fillId="5" borderId="17" xfId="0" applyNumberFormat="1" applyFont="1" applyFill="1" applyBorder="1" applyAlignment="1" applyProtection="1">
      <alignment vertical="center" wrapText="1"/>
    </xf>
    <xf numFmtId="0" fontId="65" fillId="5" borderId="0" xfId="0" applyFont="1" applyFill="1" applyBorder="1" applyAlignment="1" applyProtection="1">
      <alignment horizontal="center" vertical="top" wrapText="1"/>
    </xf>
    <xf numFmtId="0" fontId="83" fillId="5" borderId="0" xfId="0" applyFont="1" applyFill="1" applyBorder="1" applyAlignment="1" applyProtection="1">
      <alignment horizontal="right" vertical="top" wrapText="1"/>
    </xf>
    <xf numFmtId="0" fontId="66" fillId="5" borderId="0" xfId="0" applyFont="1" applyFill="1" applyAlignment="1" applyProtection="1">
      <alignment horizontal="justify" vertical="center" wrapText="1"/>
    </xf>
    <xf numFmtId="0" fontId="66" fillId="5" borderId="0" xfId="0" applyFont="1" applyFill="1" applyAlignment="1" applyProtection="1">
      <alignment horizontal="right" vertical="top"/>
    </xf>
    <xf numFmtId="0" fontId="65" fillId="5" borderId="0" xfId="0" applyFont="1" applyFill="1" applyAlignment="1" applyProtection="1">
      <alignment vertical="top" wrapText="1"/>
    </xf>
    <xf numFmtId="0" fontId="66" fillId="5" borderId="0" xfId="3" applyFont="1" applyFill="1" applyBorder="1" applyAlignment="1" applyProtection="1">
      <alignment horizontal="right" vertical="top"/>
    </xf>
    <xf numFmtId="49" fontId="22" fillId="5" borderId="23" xfId="0" applyNumberFormat="1" applyFont="1" applyFill="1" applyBorder="1" applyProtection="1"/>
    <xf numFmtId="0" fontId="66" fillId="5" borderId="25" xfId="0" applyFont="1" applyFill="1" applyBorder="1" applyAlignment="1" applyProtection="1">
      <alignment vertical="center" wrapText="1"/>
      <protection locked="0"/>
    </xf>
    <xf numFmtId="49" fontId="22" fillId="5" borderId="17" xfId="0" applyNumberFormat="1" applyFont="1" applyFill="1" applyBorder="1" applyProtection="1"/>
    <xf numFmtId="0" fontId="46" fillId="5" borderId="0" xfId="0" applyFont="1" applyFill="1" applyBorder="1" applyAlignment="1" applyProtection="1"/>
    <xf numFmtId="0" fontId="73" fillId="5" borderId="0" xfId="0" applyFont="1" applyFill="1" applyBorder="1" applyAlignment="1" applyProtection="1"/>
    <xf numFmtId="0" fontId="73" fillId="5" borderId="0" xfId="0" applyFont="1" applyFill="1" applyBorder="1" applyAlignment="1" applyProtection="1">
      <alignment horizontal="center" vertical="center"/>
    </xf>
    <xf numFmtId="49" fontId="53" fillId="5" borderId="15" xfId="0" applyNumberFormat="1" applyFont="1" applyFill="1" applyBorder="1" applyAlignment="1" applyProtection="1">
      <alignment vertical="top"/>
    </xf>
    <xf numFmtId="0" fontId="53" fillId="5" borderId="0" xfId="0" applyFont="1" applyFill="1" applyBorder="1" applyProtection="1"/>
    <xf numFmtId="49" fontId="53" fillId="5" borderId="23" xfId="0" applyNumberFormat="1" applyFont="1" applyFill="1" applyBorder="1" applyAlignment="1" applyProtection="1">
      <alignment vertical="top"/>
    </xf>
    <xf numFmtId="0" fontId="53" fillId="5" borderId="0" xfId="0" applyFont="1" applyFill="1" applyBorder="1" applyAlignment="1" applyProtection="1">
      <alignment horizontal="left"/>
    </xf>
    <xf numFmtId="49" fontId="53" fillId="5" borderId="17" xfId="0" applyNumberFormat="1" applyFont="1" applyFill="1" applyBorder="1" applyAlignment="1" applyProtection="1">
      <alignment vertical="top"/>
    </xf>
    <xf numFmtId="0" fontId="53" fillId="5" borderId="0" xfId="0" applyFont="1" applyFill="1" applyBorder="1" applyAlignment="1" applyProtection="1">
      <alignment horizontal="justify" vertical="center" wrapText="1"/>
    </xf>
    <xf numFmtId="0" fontId="53" fillId="5" borderId="0" xfId="0" applyFont="1" applyFill="1" applyBorder="1" applyAlignment="1" applyProtection="1"/>
    <xf numFmtId="49" fontId="53" fillId="5" borderId="0" xfId="0" applyNumberFormat="1" applyFont="1" applyFill="1" applyBorder="1" applyProtection="1"/>
    <xf numFmtId="49" fontId="53" fillId="5" borderId="0" xfId="0" applyNumberFormat="1" applyFont="1" applyFill="1" applyBorder="1" applyAlignment="1" applyProtection="1">
      <alignment vertical="top"/>
    </xf>
    <xf numFmtId="0" fontId="53" fillId="5" borderId="0" xfId="0" applyFont="1" applyFill="1" applyBorder="1" applyAlignment="1" applyProtection="1">
      <alignment horizontal="left" vertical="top"/>
    </xf>
    <xf numFmtId="0" fontId="64" fillId="5" borderId="0" xfId="0" applyFont="1" applyFill="1" applyAlignment="1" applyProtection="1">
      <alignment horizontal="center" vertical="center"/>
    </xf>
    <xf numFmtId="0" fontId="22" fillId="5" borderId="0" xfId="0" applyFont="1" applyFill="1" applyAlignment="1" applyProtection="1">
      <alignment horizontal="center" vertical="center"/>
    </xf>
    <xf numFmtId="0" fontId="2" fillId="5" borderId="0" xfId="0" applyFont="1" applyFill="1" applyBorder="1" applyAlignment="1" applyProtection="1">
      <alignment horizontal="right" vertical="top" wrapText="1"/>
    </xf>
    <xf numFmtId="0" fontId="46" fillId="5" borderId="0" xfId="0" applyFont="1" applyFill="1" applyBorder="1" applyAlignment="1" applyProtection="1">
      <alignment horizontal="right" vertical="center"/>
    </xf>
    <xf numFmtId="0" fontId="66" fillId="5" borderId="0" xfId="3" applyFont="1" applyFill="1" applyBorder="1" applyAlignment="1" applyProtection="1">
      <alignment horizontal="right" vertical="top" wrapText="1"/>
    </xf>
    <xf numFmtId="0" fontId="46" fillId="5" borderId="0" xfId="2" applyNumberFormat="1" applyFont="1" applyFill="1" applyBorder="1" applyAlignment="1" applyProtection="1">
      <alignment vertical="center"/>
    </xf>
    <xf numFmtId="0" fontId="64" fillId="5" borderId="0" xfId="0" applyFont="1" applyFill="1" applyBorder="1" applyAlignment="1" applyProtection="1"/>
    <xf numFmtId="0" fontId="85" fillId="5" borderId="0" xfId="0" applyFont="1" applyFill="1" applyBorder="1" applyAlignment="1" applyProtection="1">
      <alignment horizontal="right" vertical="center"/>
    </xf>
    <xf numFmtId="0" fontId="66" fillId="5" borderId="0" xfId="0" applyFont="1" applyFill="1" applyBorder="1" applyAlignment="1" applyProtection="1">
      <alignment horizontal="right" vertical="top" wrapText="1"/>
    </xf>
    <xf numFmtId="0" fontId="66" fillId="5" borderId="0" xfId="0" applyFont="1" applyFill="1" applyAlignment="1" applyProtection="1">
      <alignment vertical="top"/>
    </xf>
    <xf numFmtId="0" fontId="22" fillId="5" borderId="0" xfId="0" applyFont="1" applyFill="1" applyAlignment="1" applyProtection="1">
      <alignment horizontal="right"/>
    </xf>
    <xf numFmtId="0" fontId="73" fillId="5" borderId="0" xfId="0" applyFont="1" applyFill="1" applyBorder="1" applyAlignment="1" applyProtection="1">
      <alignment horizontal="right" vertical="top" wrapText="1"/>
    </xf>
    <xf numFmtId="0" fontId="25" fillId="5" borderId="0" xfId="0" applyFont="1" applyFill="1" applyBorder="1" applyAlignment="1" applyProtection="1">
      <alignment horizontal="right" vertical="center"/>
    </xf>
    <xf numFmtId="0" fontId="66" fillId="5" borderId="0" xfId="0" applyNumberFormat="1" applyFont="1" applyFill="1" applyBorder="1" applyAlignment="1" applyProtection="1">
      <alignment horizontal="center" vertical="center" wrapText="1"/>
    </xf>
    <xf numFmtId="0" fontId="46" fillId="5" borderId="0" xfId="0" applyFont="1" applyFill="1" applyBorder="1" applyAlignment="1" applyProtection="1">
      <alignment horizontal="center" vertical="center"/>
    </xf>
    <xf numFmtId="0" fontId="74" fillId="5" borderId="0" xfId="0" applyFont="1" applyFill="1" applyBorder="1" applyAlignment="1" applyProtection="1">
      <alignment horizontal="right" vertical="center"/>
    </xf>
    <xf numFmtId="0" fontId="46" fillId="5" borderId="22" xfId="0" applyFont="1" applyFill="1" applyBorder="1" applyAlignment="1" applyProtection="1">
      <alignment horizontal="center"/>
    </xf>
    <xf numFmtId="0" fontId="65" fillId="5" borderId="0" xfId="0" applyFont="1" applyFill="1" applyBorder="1" applyAlignment="1" applyProtection="1">
      <alignment horizontal="left" vertical="top" wrapText="1"/>
    </xf>
    <xf numFmtId="0" fontId="71" fillId="5" borderId="0" xfId="0" applyFont="1" applyFill="1" applyBorder="1" applyAlignment="1" applyProtection="1">
      <alignment horizontal="justify" vertical="center"/>
    </xf>
    <xf numFmtId="49" fontId="22" fillId="5" borderId="2" xfId="0" applyNumberFormat="1" applyFont="1" applyFill="1" applyBorder="1" applyAlignment="1" applyProtection="1">
      <alignment horizontal="right" vertical="top" wrapText="1"/>
    </xf>
    <xf numFmtId="0" fontId="22" fillId="5" borderId="0" xfId="0" applyFont="1" applyFill="1" applyBorder="1" applyAlignment="1" applyProtection="1">
      <alignment vertical="top" wrapText="1"/>
    </xf>
    <xf numFmtId="49" fontId="22" fillId="5" borderId="2" xfId="0" applyNumberFormat="1" applyFont="1" applyFill="1" applyBorder="1" applyAlignment="1" applyProtection="1">
      <alignment horizontal="right" vertical="top"/>
    </xf>
    <xf numFmtId="0" fontId="76" fillId="5" borderId="24" xfId="0" applyFont="1" applyFill="1" applyBorder="1" applyAlignment="1" applyProtection="1">
      <alignment horizontal="justify" vertical="top" wrapText="1"/>
    </xf>
    <xf numFmtId="0" fontId="24" fillId="5" borderId="0" xfId="0" applyFont="1" applyFill="1" applyBorder="1" applyAlignment="1">
      <alignment horizontal="justify" vertical="center"/>
    </xf>
    <xf numFmtId="0" fontId="73" fillId="5" borderId="0" xfId="0" applyFont="1" applyFill="1" applyBorder="1" applyAlignment="1" applyProtection="1">
      <alignment horizontal="left" vertical="top"/>
    </xf>
    <xf numFmtId="0" fontId="25" fillId="5" borderId="0" xfId="0" applyFont="1" applyFill="1" applyProtection="1"/>
    <xf numFmtId="0" fontId="22" fillId="5" borderId="0" xfId="0" applyFont="1" applyFill="1" applyBorder="1" applyAlignment="1" applyProtection="1">
      <alignment horizontal="justify" vertical="center" wrapText="1"/>
    </xf>
    <xf numFmtId="0" fontId="75" fillId="5" borderId="22" xfId="0" applyFont="1" applyFill="1" applyBorder="1" applyAlignment="1" applyProtection="1">
      <alignment horizontal="left" vertical="center"/>
    </xf>
    <xf numFmtId="0" fontId="65" fillId="5" borderId="1" xfId="0" applyFont="1" applyFill="1" applyBorder="1" applyAlignment="1" applyProtection="1">
      <alignment horizontal="justify" vertical="center" wrapText="1"/>
    </xf>
    <xf numFmtId="0" fontId="65" fillId="5" borderId="19" xfId="0" applyFont="1" applyFill="1" applyBorder="1" applyAlignment="1" applyProtection="1">
      <alignment horizontal="justify" vertical="center" wrapText="1"/>
    </xf>
    <xf numFmtId="0" fontId="75" fillId="5" borderId="24" xfId="0" applyFont="1" applyFill="1" applyBorder="1" applyAlignment="1" applyProtection="1">
      <alignment horizontal="left" vertical="center"/>
    </xf>
    <xf numFmtId="0" fontId="73" fillId="5" borderId="24" xfId="0" applyFont="1" applyFill="1" applyBorder="1" applyAlignment="1" applyProtection="1">
      <alignment horizontal="justify" vertical="center" wrapText="1"/>
    </xf>
    <xf numFmtId="0" fontId="73" fillId="5" borderId="23" xfId="0" applyFont="1" applyFill="1" applyBorder="1" applyAlignment="1" applyProtection="1">
      <alignment horizontal="justify" vertical="center" wrapText="1"/>
    </xf>
    <xf numFmtId="0" fontId="0" fillId="5" borderId="0" xfId="0" applyFill="1" applyProtection="1"/>
    <xf numFmtId="0" fontId="0" fillId="5" borderId="0" xfId="0" applyFill="1" applyBorder="1" applyProtection="1"/>
    <xf numFmtId="0" fontId="41" fillId="5" borderId="0" xfId="0" applyFont="1" applyFill="1" applyBorder="1" applyAlignment="1" applyProtection="1">
      <alignment vertical="top"/>
    </xf>
    <xf numFmtId="0" fontId="7" fillId="5" borderId="0" xfId="0" applyFont="1" applyFill="1" applyBorder="1" applyAlignment="1" applyProtection="1">
      <alignment vertical="center"/>
    </xf>
    <xf numFmtId="0" fontId="12" fillId="5" borderId="0" xfId="0" applyFont="1" applyFill="1" applyBorder="1" applyAlignment="1" applyProtection="1">
      <alignment vertical="center"/>
    </xf>
    <xf numFmtId="49" fontId="12" fillId="5" borderId="0" xfId="0" applyNumberFormat="1" applyFont="1" applyFill="1" applyBorder="1" applyAlignment="1" applyProtection="1">
      <alignment vertical="center"/>
    </xf>
    <xf numFmtId="0" fontId="3" fillId="5" borderId="0" xfId="0" applyFont="1" applyFill="1" applyBorder="1" applyAlignment="1" applyProtection="1">
      <alignment vertical="top" wrapText="1"/>
    </xf>
    <xf numFmtId="0" fontId="24" fillId="5" borderId="0" xfId="0" applyFont="1" applyFill="1" applyBorder="1" applyAlignment="1">
      <alignment horizontal="justify" vertical="center" wrapText="1"/>
    </xf>
    <xf numFmtId="0" fontId="24" fillId="5" borderId="0" xfId="0" applyFont="1" applyFill="1" applyBorder="1" applyAlignment="1">
      <alignment horizontal="justify" vertical="top" wrapText="1"/>
    </xf>
    <xf numFmtId="0" fontId="46" fillId="5" borderId="0" xfId="0" applyFont="1" applyFill="1" applyBorder="1" applyAlignment="1">
      <alignment horizontal="justify" vertical="center" wrapText="1"/>
    </xf>
    <xf numFmtId="0" fontId="46" fillId="5" borderId="0" xfId="0" applyFont="1" applyFill="1" applyBorder="1" applyAlignment="1">
      <alignment vertical="center"/>
    </xf>
    <xf numFmtId="0" fontId="91" fillId="5" borderId="0" xfId="0" applyFont="1" applyFill="1" applyBorder="1" applyAlignment="1">
      <alignment vertical="center"/>
    </xf>
    <xf numFmtId="0" fontId="24" fillId="5" borderId="0" xfId="0" applyFont="1" applyFill="1" applyBorder="1" applyAlignment="1">
      <alignment vertical="center" wrapText="1"/>
    </xf>
    <xf numFmtId="0" fontId="91" fillId="5" borderId="0" xfId="0" applyFont="1" applyFill="1"/>
    <xf numFmtId="0" fontId="24" fillId="5" borderId="0" xfId="0" applyFont="1" applyFill="1" applyBorder="1" applyAlignment="1" applyProtection="1">
      <alignment vertical="center" wrapText="1"/>
    </xf>
    <xf numFmtId="0" fontId="24" fillId="5" borderId="0" xfId="0" applyFont="1" applyFill="1" applyBorder="1" applyAlignment="1" applyProtection="1">
      <alignment vertical="center"/>
    </xf>
    <xf numFmtId="0" fontId="76" fillId="5" borderId="23" xfId="0" applyFont="1" applyFill="1" applyBorder="1" applyAlignment="1" applyProtection="1">
      <alignment horizontal="justify" vertical="top" wrapText="1"/>
    </xf>
    <xf numFmtId="0" fontId="5" fillId="5" borderId="0" xfId="0" applyFont="1" applyFill="1" applyBorder="1" applyAlignment="1" applyProtection="1">
      <alignment vertical="top"/>
    </xf>
    <xf numFmtId="0" fontId="24" fillId="5" borderId="0" xfId="0" applyFont="1" applyFill="1" applyBorder="1" applyAlignment="1">
      <alignment horizontal="justify" vertical="center" wrapText="1"/>
    </xf>
    <xf numFmtId="0" fontId="65" fillId="5" borderId="0" xfId="0" applyFont="1" applyFill="1" applyBorder="1" applyAlignment="1" applyProtection="1">
      <alignment horizontal="justify" vertical="top" wrapText="1"/>
    </xf>
    <xf numFmtId="0" fontId="24" fillId="5" borderId="0" xfId="0" applyFont="1" applyFill="1" applyBorder="1" applyAlignment="1">
      <alignment horizontal="justify" vertical="center" wrapText="1"/>
    </xf>
    <xf numFmtId="0" fontId="66" fillId="5" borderId="0" xfId="0" applyFont="1" applyFill="1" applyAlignment="1" applyProtection="1">
      <alignment horizontal="justify" vertical="center" wrapText="1"/>
    </xf>
    <xf numFmtId="0" fontId="33" fillId="5" borderId="0" xfId="0" applyFont="1" applyFill="1" applyBorder="1" applyAlignment="1" applyProtection="1">
      <alignment horizontal="right" vertical="top" wrapText="1"/>
    </xf>
    <xf numFmtId="0" fontId="87" fillId="5" borderId="0" xfId="0" applyFont="1" applyFill="1" applyBorder="1" applyAlignment="1" applyProtection="1">
      <alignment horizontal="left" vertical="top"/>
    </xf>
    <xf numFmtId="0" fontId="48" fillId="5" borderId="0" xfId="0" applyFont="1" applyFill="1" applyAlignment="1" applyProtection="1">
      <alignment horizontal="justify" vertical="top" wrapText="1"/>
    </xf>
    <xf numFmtId="0" fontId="3" fillId="5" borderId="0" xfId="0" applyFont="1" applyFill="1" applyBorder="1" applyAlignment="1" applyProtection="1">
      <alignment horizontal="center" vertical="top"/>
    </xf>
    <xf numFmtId="0" fontId="33" fillId="5" borderId="0" xfId="0" applyFont="1" applyFill="1" applyBorder="1" applyAlignment="1" applyProtection="1">
      <alignment vertical="justify" wrapText="1"/>
    </xf>
    <xf numFmtId="49" fontId="3" fillId="5" borderId="15" xfId="0" applyNumberFormat="1" applyFont="1" applyFill="1" applyBorder="1" applyAlignment="1" applyProtection="1">
      <alignment vertical="center" wrapText="1"/>
    </xf>
    <xf numFmtId="49" fontId="3" fillId="5" borderId="17" xfId="0" applyNumberFormat="1" applyFont="1" applyFill="1" applyBorder="1" applyAlignment="1" applyProtection="1">
      <alignment vertical="center" wrapText="1"/>
    </xf>
    <xf numFmtId="0" fontId="41" fillId="5" borderId="0" xfId="0" applyFont="1" applyFill="1" applyBorder="1" applyAlignment="1" applyProtection="1">
      <alignment horizontal="center" vertical="top" wrapText="1"/>
    </xf>
    <xf numFmtId="0" fontId="6" fillId="5" borderId="0" xfId="0" applyFont="1" applyFill="1" applyAlignment="1" applyProtection="1">
      <alignment horizontal="justify" vertical="center" wrapText="1"/>
    </xf>
    <xf numFmtId="0" fontId="88" fillId="5" borderId="0" xfId="0" applyFont="1" applyFill="1" applyBorder="1" applyAlignment="1" applyProtection="1">
      <alignment horizontal="right" vertical="top" wrapText="1"/>
    </xf>
    <xf numFmtId="0" fontId="29" fillId="5" borderId="0" xfId="0" applyFont="1" applyFill="1" applyBorder="1" applyAlignment="1" applyProtection="1">
      <alignment horizontal="center" vertical="top"/>
    </xf>
    <xf numFmtId="0" fontId="89" fillId="5" borderId="0" xfId="0" applyFont="1" applyFill="1" applyBorder="1" applyAlignment="1" applyProtection="1"/>
    <xf numFmtId="0" fontId="89" fillId="5" borderId="4" xfId="0" applyFont="1" applyFill="1" applyBorder="1" applyAlignment="1" applyProtection="1"/>
    <xf numFmtId="0" fontId="2" fillId="5" borderId="0" xfId="0" applyFont="1" applyFill="1" applyBorder="1" applyAlignment="1" applyProtection="1">
      <alignment horizontal="center" vertical="top"/>
    </xf>
    <xf numFmtId="0" fontId="2" fillId="5" borderId="0" xfId="0" applyFont="1" applyFill="1" applyBorder="1" applyAlignment="1" applyProtection="1">
      <alignment vertical="top" wrapText="1"/>
    </xf>
    <xf numFmtId="0" fontId="33" fillId="5" borderId="0" xfId="0" applyFont="1" applyFill="1" applyBorder="1" applyAlignment="1" applyProtection="1">
      <alignment horizontal="center" vertical="top"/>
    </xf>
    <xf numFmtId="0" fontId="33" fillId="5" borderId="0" xfId="0" applyFont="1" applyFill="1" applyBorder="1" applyAlignment="1" applyProtection="1">
      <alignment horizontal="left" vertical="top"/>
    </xf>
    <xf numFmtId="49" fontId="3" fillId="5" borderId="15" xfId="0" applyNumberFormat="1" applyFont="1" applyFill="1" applyBorder="1" applyAlignment="1" applyProtection="1">
      <alignment horizontal="left" vertical="center"/>
    </xf>
    <xf numFmtId="49" fontId="3" fillId="5" borderId="0" xfId="0" applyNumberFormat="1" applyFont="1" applyFill="1" applyBorder="1" applyAlignment="1" applyProtection="1">
      <alignment horizontal="left" vertical="top"/>
    </xf>
    <xf numFmtId="0" fontId="90" fillId="5" borderId="19" xfId="0" applyFont="1" applyFill="1" applyBorder="1" applyAlignment="1" applyProtection="1">
      <alignment horizontal="right" vertical="center"/>
    </xf>
    <xf numFmtId="0" fontId="12" fillId="5" borderId="0" xfId="0" applyFont="1" applyFill="1" applyAlignment="1" applyProtection="1">
      <alignment vertical="top"/>
    </xf>
    <xf numFmtId="49" fontId="3" fillId="5" borderId="23" xfId="0" applyNumberFormat="1" applyFont="1" applyFill="1" applyBorder="1" applyAlignment="1" applyProtection="1">
      <alignment vertical="center"/>
    </xf>
    <xf numFmtId="0" fontId="2" fillId="5" borderId="15"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5" borderId="15" xfId="0" applyFont="1" applyFill="1" applyBorder="1" applyAlignment="1" applyProtection="1">
      <alignment vertical="center" wrapText="1"/>
      <protection locked="0"/>
    </xf>
    <xf numFmtId="0" fontId="2" fillId="5" borderId="18" xfId="0" applyFont="1" applyFill="1" applyBorder="1" applyAlignment="1" applyProtection="1">
      <alignment vertical="center" wrapText="1"/>
      <protection locked="0"/>
    </xf>
    <xf numFmtId="49" fontId="3" fillId="5" borderId="17" xfId="0" applyNumberFormat="1" applyFont="1" applyFill="1" applyBorder="1" applyAlignment="1" applyProtection="1">
      <alignment vertical="center"/>
    </xf>
    <xf numFmtId="49" fontId="3" fillId="5" borderId="15" xfId="0" applyNumberFormat="1" applyFont="1" applyFill="1" applyBorder="1" applyAlignment="1" applyProtection="1">
      <alignment horizontal="left" vertical="center" wrapText="1"/>
    </xf>
    <xf numFmtId="49" fontId="3" fillId="5" borderId="32" xfId="0" applyNumberFormat="1" applyFont="1" applyFill="1" applyBorder="1" applyAlignment="1" applyProtection="1">
      <alignment horizontal="left" vertical="center" wrapText="1"/>
    </xf>
    <xf numFmtId="0" fontId="76" fillId="5" borderId="0" xfId="0" applyNumberFormat="1" applyFont="1" applyFill="1" applyBorder="1" applyAlignment="1" applyProtection="1">
      <alignment horizontal="center" vertical="center" wrapText="1"/>
    </xf>
    <xf numFmtId="0" fontId="65" fillId="5" borderId="0" xfId="0" applyFont="1" applyFill="1" applyAlignment="1" applyProtection="1">
      <alignment horizontal="justify" vertical="center" wrapText="1"/>
    </xf>
    <xf numFmtId="0" fontId="2" fillId="5" borderId="0" xfId="0" applyFont="1" applyFill="1" applyAlignment="1" applyProtection="1">
      <alignment horizontal="justify" vertical="top" wrapText="1"/>
    </xf>
    <xf numFmtId="0" fontId="41" fillId="5" borderId="0" xfId="0" applyFont="1" applyFill="1" applyAlignment="1" applyProtection="1">
      <alignment horizontal="justify" vertical="top" wrapText="1"/>
    </xf>
    <xf numFmtId="0" fontId="2" fillId="5" borderId="0" xfId="0" applyFont="1" applyFill="1" applyBorder="1" applyAlignment="1" applyProtection="1">
      <alignment vertical="center" wrapText="1"/>
    </xf>
    <xf numFmtId="0" fontId="66" fillId="5" borderId="0" xfId="0" applyFont="1" applyFill="1" applyAlignment="1" applyProtection="1">
      <alignment horizontal="justify" vertical="center" wrapText="1"/>
    </xf>
    <xf numFmtId="0" fontId="7" fillId="5" borderId="0" xfId="0" applyFont="1" applyFill="1" applyBorder="1" applyAlignment="1" applyProtection="1">
      <alignment horizontal="center"/>
    </xf>
    <xf numFmtId="49" fontId="2" fillId="5" borderId="15" xfId="0" applyNumberFormat="1" applyFont="1" applyFill="1" applyBorder="1" applyAlignment="1" applyProtection="1">
      <alignment horizontal="center" vertical="center" wrapText="1"/>
    </xf>
    <xf numFmtId="0" fontId="3" fillId="5" borderId="17" xfId="0" applyFont="1" applyFill="1" applyBorder="1" applyAlignment="1" applyProtection="1">
      <alignment vertical="top"/>
    </xf>
    <xf numFmtId="0" fontId="12" fillId="5" borderId="16" xfId="0" applyFont="1" applyFill="1" applyBorder="1" applyAlignment="1" applyProtection="1">
      <alignment vertical="top"/>
    </xf>
    <xf numFmtId="0" fontId="3" fillId="5" borderId="16" xfId="0" applyFont="1" applyFill="1" applyBorder="1" applyAlignment="1" applyProtection="1">
      <alignment vertical="top"/>
    </xf>
    <xf numFmtId="0" fontId="3" fillId="5" borderId="18" xfId="0" applyFont="1" applyFill="1" applyBorder="1" applyAlignment="1" applyProtection="1">
      <alignment vertical="top"/>
    </xf>
    <xf numFmtId="49" fontId="46" fillId="5" borderId="0" xfId="0" applyNumberFormat="1" applyFont="1" applyFill="1" applyBorder="1" applyAlignment="1" applyProtection="1">
      <alignment horizontal="center" vertical="top"/>
    </xf>
    <xf numFmtId="0" fontId="71" fillId="5" borderId="0" xfId="0" applyFont="1" applyFill="1" applyAlignment="1" applyProtection="1">
      <alignment horizontal="justify" vertical="top" wrapText="1"/>
    </xf>
    <xf numFmtId="0" fontId="66" fillId="5" borderId="28" xfId="0" applyFont="1" applyFill="1" applyBorder="1" applyAlignment="1" applyProtection="1">
      <alignment horizontal="center" vertical="top"/>
      <protection locked="0"/>
    </xf>
    <xf numFmtId="49" fontId="22" fillId="5" borderId="0" xfId="0" applyNumberFormat="1" applyFont="1" applyFill="1" applyBorder="1" applyAlignment="1" applyProtection="1">
      <alignment horizontal="center" vertical="top"/>
    </xf>
    <xf numFmtId="0" fontId="46" fillId="5" borderId="0" xfId="0" applyFont="1" applyFill="1" applyBorder="1" applyAlignment="1" applyProtection="1">
      <alignment horizontal="center" vertical="top"/>
    </xf>
    <xf numFmtId="49" fontId="22" fillId="5" borderId="25" xfId="0" applyNumberFormat="1" applyFont="1" applyFill="1" applyBorder="1" applyAlignment="1" applyProtection="1">
      <alignment vertical="top"/>
    </xf>
    <xf numFmtId="49" fontId="22" fillId="5" borderId="0" xfId="0" applyNumberFormat="1" applyFont="1" applyFill="1" applyBorder="1" applyAlignment="1" applyProtection="1">
      <alignment horizontal="left" vertical="top" wrapText="1"/>
    </xf>
    <xf numFmtId="0" fontId="64" fillId="5" borderId="0" xfId="0" applyFont="1" applyFill="1" applyBorder="1"/>
    <xf numFmtId="0" fontId="12" fillId="11" borderId="0" xfId="0" applyFont="1" applyFill="1" applyAlignment="1" applyProtection="1">
      <alignment vertical="center"/>
    </xf>
    <xf numFmtId="0" fontId="64" fillId="11" borderId="0" xfId="0" applyFont="1" applyFill="1"/>
    <xf numFmtId="0" fontId="0" fillId="11" borderId="0" xfId="0" applyFont="1" applyFill="1" applyProtection="1"/>
    <xf numFmtId="0" fontId="0" fillId="11" borderId="0" xfId="0" applyFill="1"/>
    <xf numFmtId="0" fontId="0" fillId="11" borderId="0" xfId="0" applyFill="1" applyProtection="1"/>
    <xf numFmtId="0" fontId="0" fillId="11" borderId="0" xfId="0" applyFont="1" applyFill="1" applyAlignment="1" applyProtection="1">
      <alignment vertical="center"/>
    </xf>
    <xf numFmtId="0" fontId="0" fillId="11" borderId="0" xfId="0" applyFont="1" applyFill="1"/>
    <xf numFmtId="0" fontId="77" fillId="11" borderId="0" xfId="0" applyFont="1" applyFill="1"/>
    <xf numFmtId="0" fontId="78" fillId="11" borderId="0" xfId="0" applyFont="1" applyFill="1" applyAlignment="1" applyProtection="1">
      <alignment vertical="center"/>
    </xf>
    <xf numFmtId="0" fontId="25" fillId="11" borderId="0" xfId="0" applyFont="1" applyFill="1"/>
    <xf numFmtId="0" fontId="12" fillId="11" borderId="0" xfId="0" applyFont="1" applyFill="1" applyBorder="1" applyProtection="1"/>
    <xf numFmtId="0" fontId="12" fillId="11" borderId="0" xfId="0" applyFont="1" applyFill="1" applyProtection="1"/>
    <xf numFmtId="0" fontId="66" fillId="5" borderId="16" xfId="0" applyFont="1" applyFill="1" applyBorder="1" applyAlignment="1" applyProtection="1">
      <alignment horizontal="center" vertical="center" wrapText="1"/>
    </xf>
    <xf numFmtId="0" fontId="66" fillId="5" borderId="18" xfId="0" applyFont="1" applyFill="1" applyBorder="1" applyAlignment="1" applyProtection="1">
      <alignment horizontal="center" vertical="center" wrapText="1"/>
    </xf>
    <xf numFmtId="49" fontId="22" fillId="5" borderId="15" xfId="0" applyNumberFormat="1" applyFont="1" applyFill="1" applyBorder="1" applyAlignment="1" applyProtection="1">
      <alignment horizontal="justify" vertical="center" wrapText="1"/>
    </xf>
    <xf numFmtId="0" fontId="41" fillId="5" borderId="0" xfId="0" applyFont="1" applyFill="1" applyAlignment="1" applyProtection="1">
      <alignment horizontal="justify" vertical="center" wrapText="1"/>
    </xf>
    <xf numFmtId="0" fontId="41" fillId="5" borderId="0" xfId="0" applyFont="1" applyFill="1" applyAlignment="1" applyProtection="1">
      <alignment horizontal="justify" vertical="top" wrapText="1"/>
    </xf>
    <xf numFmtId="0" fontId="65" fillId="5" borderId="0" xfId="0" applyFont="1" applyFill="1" applyBorder="1" applyAlignment="1" applyProtection="1">
      <alignment horizontal="justify" vertical="center" wrapText="1"/>
    </xf>
    <xf numFmtId="0" fontId="66" fillId="5" borderId="0" xfId="0" applyFont="1" applyFill="1" applyBorder="1" applyAlignment="1" applyProtection="1">
      <alignment horizontal="left" vertical="top" wrapText="1"/>
    </xf>
    <xf numFmtId="0" fontId="65" fillId="5" borderId="0" xfId="0" applyFont="1" applyFill="1" applyAlignment="1" applyProtection="1">
      <alignment horizontal="justify" vertical="center" wrapText="1"/>
    </xf>
    <xf numFmtId="0" fontId="66" fillId="5" borderId="0" xfId="0" applyFont="1" applyFill="1" applyAlignment="1" applyProtection="1">
      <alignment horizontal="justify" vertical="top" wrapText="1"/>
    </xf>
    <xf numFmtId="0" fontId="65" fillId="5" borderId="0" xfId="0" applyFont="1" applyFill="1" applyAlignment="1" applyProtection="1">
      <alignment horizontal="justify" vertical="top" wrapText="1"/>
    </xf>
    <xf numFmtId="0" fontId="2" fillId="5" borderId="0" xfId="0" applyFont="1" applyFill="1" applyAlignment="1" applyProtection="1">
      <alignment horizontal="justify" vertical="center" wrapText="1"/>
    </xf>
    <xf numFmtId="0" fontId="2" fillId="5" borderId="0" xfId="0" applyFont="1" applyFill="1" applyBorder="1" applyAlignment="1" applyProtection="1">
      <alignment vertical="center" wrapText="1"/>
    </xf>
    <xf numFmtId="0" fontId="66" fillId="5" borderId="0" xfId="0" applyFont="1" applyFill="1" applyBorder="1" applyAlignment="1" applyProtection="1">
      <alignment vertical="center" wrapText="1"/>
    </xf>
    <xf numFmtId="0" fontId="22" fillId="5" borderId="15" xfId="0" applyFont="1" applyFill="1" applyBorder="1" applyAlignment="1" applyProtection="1">
      <alignment horizontal="center" vertical="center" wrapText="1"/>
      <protection locked="0"/>
    </xf>
    <xf numFmtId="0" fontId="66" fillId="5" borderId="0" xfId="0" applyFont="1" applyFill="1" applyBorder="1" applyAlignment="1" applyProtection="1">
      <alignment horizontal="justify" vertical="top" wrapText="1"/>
    </xf>
    <xf numFmtId="0" fontId="22" fillId="5" borderId="15" xfId="0" applyFont="1" applyFill="1" applyBorder="1" applyAlignment="1" applyProtection="1">
      <alignment horizontal="left" vertical="top"/>
    </xf>
    <xf numFmtId="0" fontId="22" fillId="5" borderId="0" xfId="0" applyFont="1" applyFill="1" applyBorder="1" applyAlignment="1" applyProtection="1">
      <alignment horizontal="left" vertical="top" wrapText="1"/>
    </xf>
    <xf numFmtId="0" fontId="41" fillId="5" borderId="0" xfId="0" applyFont="1" applyFill="1" applyBorder="1" applyAlignment="1" applyProtection="1">
      <alignment horizontal="justify" vertical="top" wrapText="1"/>
    </xf>
    <xf numFmtId="0" fontId="65" fillId="5" borderId="0" xfId="0" applyFont="1" applyFill="1" applyBorder="1" applyAlignment="1" applyProtection="1">
      <alignment horizontal="justify" vertical="top" wrapText="1"/>
    </xf>
    <xf numFmtId="0" fontId="66" fillId="5" borderId="0" xfId="0" applyFont="1" applyFill="1" applyAlignment="1" applyProtection="1">
      <alignment horizontal="left" vertical="top" wrapText="1"/>
    </xf>
    <xf numFmtId="0" fontId="22" fillId="5" borderId="16" xfId="0" applyFont="1" applyFill="1" applyBorder="1" applyAlignment="1" applyProtection="1">
      <alignment horizontal="left" vertical="center"/>
    </xf>
    <xf numFmtId="0" fontId="66" fillId="5" borderId="0" xfId="3" applyFont="1" applyFill="1" applyAlignment="1" applyProtection="1">
      <alignment horizontal="justify" vertical="top" wrapText="1"/>
    </xf>
    <xf numFmtId="0" fontId="22" fillId="5" borderId="15" xfId="0" applyFont="1" applyFill="1" applyBorder="1" applyAlignment="1" applyProtection="1">
      <alignment horizontal="left" vertical="center"/>
    </xf>
    <xf numFmtId="49" fontId="22" fillId="5" borderId="17" xfId="0" applyNumberFormat="1" applyFont="1" applyFill="1" applyBorder="1" applyAlignment="1" applyProtection="1">
      <alignment horizontal="left" vertical="center"/>
    </xf>
    <xf numFmtId="0" fontId="66" fillId="5" borderId="0" xfId="0" applyFont="1" applyFill="1" applyBorder="1" applyAlignment="1" applyProtection="1">
      <alignment horizontal="center" vertical="center"/>
    </xf>
    <xf numFmtId="0" fontId="22" fillId="5" borderId="1" xfId="0" applyFont="1" applyFill="1" applyBorder="1" applyAlignment="1" applyProtection="1">
      <alignment horizontal="left" vertical="top"/>
    </xf>
    <xf numFmtId="0" fontId="41" fillId="5" borderId="0" xfId="0" applyFont="1" applyFill="1" applyBorder="1" applyAlignment="1" applyProtection="1">
      <alignment horizontal="justify" vertical="top" wrapText="1"/>
    </xf>
    <xf numFmtId="0" fontId="24" fillId="5" borderId="0" xfId="0" applyFont="1" applyFill="1" applyBorder="1" applyAlignment="1">
      <alignment horizontal="justify" vertical="center" wrapText="1"/>
    </xf>
    <xf numFmtId="0" fontId="42" fillId="5" borderId="24" xfId="0" applyFont="1" applyFill="1" applyBorder="1" applyAlignment="1" applyProtection="1">
      <alignment horizontal="justify" vertical="top" wrapText="1"/>
    </xf>
    <xf numFmtId="0" fontId="95" fillId="5" borderId="0" xfId="0" applyFont="1" applyFill="1" applyAlignment="1"/>
    <xf numFmtId="0" fontId="95" fillId="0" borderId="0" xfId="0" applyFont="1" applyAlignment="1"/>
    <xf numFmtId="0" fontId="95" fillId="5" borderId="0" xfId="0" applyFont="1" applyFill="1" applyBorder="1" applyAlignment="1"/>
    <xf numFmtId="0" fontId="95" fillId="0" borderId="0" xfId="0" applyFont="1" applyBorder="1" applyAlignment="1"/>
    <xf numFmtId="0" fontId="66" fillId="5" borderId="0" xfId="0" applyFont="1" applyFill="1" applyBorder="1" applyAlignment="1" applyProtection="1">
      <alignment horizontal="justify" vertical="top"/>
    </xf>
    <xf numFmtId="0" fontId="22" fillId="5" borderId="15" xfId="0" applyFont="1" applyFill="1" applyBorder="1" applyAlignment="1" applyProtection="1">
      <alignment horizontal="justify" vertical="top"/>
    </xf>
    <xf numFmtId="49" fontId="22" fillId="5" borderId="15" xfId="0" applyNumberFormat="1" applyFont="1" applyFill="1" applyBorder="1" applyAlignment="1" applyProtection="1">
      <alignment horizontal="justify" vertical="top"/>
    </xf>
    <xf numFmtId="9" fontId="6" fillId="5" borderId="0" xfId="6" applyFont="1" applyFill="1" applyBorder="1" applyAlignment="1" applyProtection="1">
      <alignment horizontal="justify" vertical="center" wrapText="1"/>
    </xf>
    <xf numFmtId="0" fontId="39" fillId="5" borderId="0" xfId="0" applyFont="1" applyFill="1" applyAlignment="1" applyProtection="1">
      <alignment horizontal="center" vertical="center" wrapText="1"/>
    </xf>
    <xf numFmtId="0" fontId="66" fillId="5" borderId="0" xfId="0" applyFont="1" applyFill="1" applyAlignment="1" applyProtection="1">
      <alignment horizontal="justify" vertical="top" wrapText="1"/>
    </xf>
    <xf numFmtId="0" fontId="0" fillId="8" borderId="0" xfId="0" applyFont="1" applyFill="1" applyAlignment="1" applyProtection="1">
      <alignment vertical="center"/>
    </xf>
    <xf numFmtId="0" fontId="12" fillId="8" borderId="0" xfId="0" applyFont="1" applyFill="1" applyAlignment="1" applyProtection="1">
      <alignment vertical="center"/>
    </xf>
    <xf numFmtId="0" fontId="12" fillId="8" borderId="0" xfId="0" applyFont="1" applyFill="1" applyProtection="1"/>
    <xf numFmtId="0" fontId="0" fillId="8" borderId="0" xfId="0" applyFont="1" applyFill="1" applyProtection="1"/>
    <xf numFmtId="1" fontId="0" fillId="12" borderId="32" xfId="0" applyNumberFormat="1" applyFill="1" applyBorder="1" applyAlignment="1"/>
    <xf numFmtId="0" fontId="12" fillId="12" borderId="32" xfId="0" applyFont="1" applyFill="1" applyBorder="1" applyAlignment="1" applyProtection="1">
      <alignment vertical="center"/>
    </xf>
    <xf numFmtId="0" fontId="12" fillId="12" borderId="0" xfId="0" applyFont="1" applyFill="1" applyAlignment="1" applyProtection="1">
      <alignment vertical="center"/>
    </xf>
    <xf numFmtId="1" fontId="0" fillId="12" borderId="0" xfId="0" applyNumberFormat="1" applyFill="1"/>
    <xf numFmtId="1" fontId="0" fillId="0" borderId="43" xfId="0" applyNumberFormat="1" applyBorder="1" applyAlignment="1"/>
    <xf numFmtId="0" fontId="12" fillId="0" borderId="43" xfId="0" applyFont="1" applyFill="1" applyBorder="1" applyAlignment="1" applyProtection="1">
      <alignment vertical="center"/>
    </xf>
    <xf numFmtId="1" fontId="0" fillId="0" borderId="0" xfId="0" applyNumberFormat="1"/>
    <xf numFmtId="0" fontId="64" fillId="5" borderId="0" xfId="0" applyFont="1" applyFill="1" applyBorder="1" applyAlignment="1">
      <alignment vertical="center"/>
    </xf>
    <xf numFmtId="1" fontId="0" fillId="0" borderId="25" xfId="0" applyNumberFormat="1" applyBorder="1" applyAlignment="1"/>
    <xf numFmtId="0" fontId="0" fillId="5" borderId="0" xfId="0" applyFont="1" applyFill="1" applyAlignment="1" applyProtection="1">
      <alignment wrapText="1"/>
    </xf>
    <xf numFmtId="1" fontId="0" fillId="0" borderId="0" xfId="0" applyNumberFormat="1" applyAlignment="1">
      <alignment wrapText="1"/>
    </xf>
    <xf numFmtId="0" fontId="0" fillId="5" borderId="0" xfId="0" applyFont="1" applyFill="1" applyAlignment="1">
      <alignment wrapText="1"/>
    </xf>
    <xf numFmtId="0" fontId="0" fillId="0" borderId="0" xfId="0" applyAlignment="1" applyProtection="1">
      <alignment vertical="center"/>
    </xf>
    <xf numFmtId="0" fontId="64" fillId="11" borderId="0" xfId="0" applyFont="1" applyFill="1" applyProtection="1"/>
    <xf numFmtId="0" fontId="0" fillId="0" borderId="0" xfId="0" applyProtection="1"/>
    <xf numFmtId="0" fontId="48" fillId="5" borderId="0" xfId="0" applyNumberFormat="1" applyFont="1" applyFill="1" applyBorder="1" applyAlignment="1" applyProtection="1">
      <alignment horizontal="center" vertical="center" wrapText="1"/>
    </xf>
    <xf numFmtId="0" fontId="64" fillId="9" borderId="0" xfId="0" applyFont="1" applyFill="1"/>
    <xf numFmtId="0" fontId="0" fillId="0" borderId="32" xfId="0" applyBorder="1"/>
    <xf numFmtId="0" fontId="0" fillId="0" borderId="25" xfId="0" applyBorder="1"/>
    <xf numFmtId="0" fontId="0" fillId="0" borderId="22" xfId="0" applyBorder="1"/>
    <xf numFmtId="0" fontId="0" fillId="0" borderId="23" xfId="0" applyBorder="1"/>
    <xf numFmtId="0" fontId="0" fillId="0" borderId="43" xfId="0" applyBorder="1"/>
    <xf numFmtId="0" fontId="0" fillId="0" borderId="24" xfId="0" applyBorder="1"/>
    <xf numFmtId="0" fontId="0" fillId="13" borderId="0" xfId="0" applyFill="1"/>
    <xf numFmtId="0" fontId="12" fillId="13" borderId="0" xfId="0" applyFont="1" applyFill="1" applyBorder="1" applyAlignment="1" applyProtection="1">
      <alignment vertical="center"/>
    </xf>
    <xf numFmtId="0" fontId="12" fillId="5" borderId="15" xfId="0" applyFont="1" applyFill="1" applyBorder="1" applyAlignment="1" applyProtection="1">
      <alignment vertical="center"/>
    </xf>
    <xf numFmtId="0" fontId="0" fillId="0" borderId="0" xfId="0" applyAlignment="1">
      <alignment vertical="center"/>
    </xf>
    <xf numFmtId="0" fontId="0" fillId="0" borderId="15" xfId="0" applyBorder="1" applyAlignment="1">
      <alignment vertical="center"/>
    </xf>
    <xf numFmtId="0" fontId="0" fillId="0" borderId="0" xfId="0" applyAlignment="1">
      <alignment textRotation="90"/>
    </xf>
    <xf numFmtId="0" fontId="22" fillId="5" borderId="15" xfId="0" applyFont="1" applyFill="1" applyBorder="1" applyAlignment="1" applyProtection="1">
      <alignment horizontal="center" vertical="center" wrapText="1"/>
      <protection locked="0"/>
    </xf>
    <xf numFmtId="0" fontId="48" fillId="5" borderId="0" xfId="0" applyNumberFormat="1" applyFont="1" applyFill="1" applyBorder="1" applyAlignment="1" applyProtection="1">
      <alignment horizontal="center" vertical="center" wrapText="1"/>
    </xf>
    <xf numFmtId="0" fontId="0" fillId="0" borderId="0" xfId="0" applyFill="1" applyAlignment="1" applyProtection="1">
      <alignment vertical="center"/>
    </xf>
    <xf numFmtId="3" fontId="0" fillId="0" borderId="0" xfId="0" applyNumberFormat="1" applyFill="1" applyAlignment="1" applyProtection="1">
      <alignment vertical="center"/>
    </xf>
    <xf numFmtId="0" fontId="0" fillId="0" borderId="0" xfId="0" applyAlignment="1">
      <alignment horizontal="center" vertical="center"/>
    </xf>
    <xf numFmtId="0" fontId="0" fillId="0" borderId="0" xfId="0" applyFill="1" applyAlignment="1" applyProtection="1">
      <alignment horizontal="center" vertical="center"/>
    </xf>
    <xf numFmtId="3" fontId="0" fillId="0" borderId="0" xfId="0" applyNumberFormat="1" applyAlignment="1">
      <alignment horizontal="center" vertical="center"/>
    </xf>
    <xf numFmtId="0" fontId="0" fillId="13" borderId="0" xfId="0" applyFill="1" applyAlignment="1" applyProtection="1">
      <alignment horizontal="center" vertical="center"/>
    </xf>
    <xf numFmtId="3" fontId="0" fillId="0" borderId="0" xfId="0" applyNumberFormat="1"/>
    <xf numFmtId="0" fontId="0" fillId="0" borderId="15" xfId="0" applyBorder="1"/>
    <xf numFmtId="0" fontId="0" fillId="0" borderId="15" xfId="0" applyFill="1" applyBorder="1" applyAlignment="1" applyProtection="1">
      <alignment vertical="center"/>
    </xf>
    <xf numFmtId="0" fontId="0" fillId="13" borderId="15" xfId="0" applyFont="1" applyFill="1" applyBorder="1" applyProtection="1"/>
    <xf numFmtId="0" fontId="0" fillId="13" borderId="0" xfId="0" applyFont="1" applyFill="1" applyBorder="1" applyProtection="1"/>
    <xf numFmtId="0" fontId="0" fillId="13" borderId="0" xfId="0" applyFill="1" applyAlignment="1" applyProtection="1">
      <alignment vertical="center"/>
    </xf>
    <xf numFmtId="1" fontId="0" fillId="0" borderId="0" xfId="0" applyNumberFormat="1" applyAlignment="1">
      <alignment horizontal="center" vertical="center"/>
    </xf>
    <xf numFmtId="2" fontId="0" fillId="0" borderId="0" xfId="0" applyNumberFormat="1"/>
    <xf numFmtId="165" fontId="0" fillId="0" borderId="0" xfId="0" applyNumberFormat="1"/>
    <xf numFmtId="0" fontId="0" fillId="0" borderId="15" xfId="0" applyBorder="1" applyAlignment="1">
      <alignment horizontal="center" vertical="center"/>
    </xf>
    <xf numFmtId="3" fontId="0" fillId="0" borderId="15" xfId="0" applyNumberFormat="1" applyBorder="1" applyAlignment="1">
      <alignment horizontal="center" vertical="center"/>
    </xf>
    <xf numFmtId="0" fontId="0" fillId="0" borderId="15" xfId="0" applyFill="1" applyBorder="1" applyAlignment="1" applyProtection="1">
      <alignment horizontal="center" vertical="center"/>
    </xf>
    <xf numFmtId="3" fontId="0" fillId="0" borderId="15" xfId="0" applyNumberFormat="1" applyBorder="1"/>
    <xf numFmtId="0" fontId="0" fillId="0" borderId="20" xfId="0" applyBorder="1" applyAlignment="1">
      <alignment textRotation="90"/>
    </xf>
    <xf numFmtId="0" fontId="0" fillId="0" borderId="8" xfId="0" applyBorder="1" applyAlignment="1">
      <alignment textRotation="90"/>
    </xf>
    <xf numFmtId="0" fontId="0" fillId="0" borderId="21" xfId="0" applyBorder="1" applyAlignment="1">
      <alignment textRotation="90"/>
    </xf>
    <xf numFmtId="0" fontId="0" fillId="0" borderId="18" xfId="0" applyBorder="1"/>
    <xf numFmtId="0" fontId="0" fillId="0" borderId="44" xfId="0" applyBorder="1"/>
    <xf numFmtId="0" fontId="0" fillId="0" borderId="13" xfId="0" applyBorder="1"/>
    <xf numFmtId="0" fontId="0" fillId="0" borderId="45" xfId="0" applyBorder="1"/>
    <xf numFmtId="3" fontId="0" fillId="0" borderId="46" xfId="0" applyNumberFormat="1" applyBorder="1"/>
    <xf numFmtId="3" fontId="0" fillId="0" borderId="47" xfId="0" applyNumberFormat="1" applyBorder="1"/>
    <xf numFmtId="3" fontId="0" fillId="0" borderId="48" xfId="0" applyNumberFormat="1" applyBorder="1"/>
    <xf numFmtId="3" fontId="0" fillId="0" borderId="49" xfId="0" applyNumberFormat="1" applyBorder="1"/>
    <xf numFmtId="3" fontId="0" fillId="0" borderId="50" xfId="0" applyNumberFormat="1" applyBorder="1"/>
    <xf numFmtId="0" fontId="0" fillId="0" borderId="49" xfId="0" applyBorder="1"/>
    <xf numFmtId="0" fontId="0" fillId="0" borderId="50" xfId="0" applyBorder="1"/>
    <xf numFmtId="0" fontId="12" fillId="5" borderId="51" xfId="0" applyFont="1" applyFill="1" applyBorder="1" applyAlignment="1" applyProtection="1">
      <alignment vertical="center"/>
    </xf>
    <xf numFmtId="0" fontId="12" fillId="5" borderId="52" xfId="0" applyFont="1" applyFill="1" applyBorder="1" applyAlignment="1" applyProtection="1">
      <alignment vertical="center"/>
    </xf>
    <xf numFmtId="0" fontId="12" fillId="5" borderId="53" xfId="0" applyFont="1" applyFill="1" applyBorder="1" applyAlignment="1" applyProtection="1">
      <alignment vertical="center"/>
    </xf>
    <xf numFmtId="0" fontId="0" fillId="0" borderId="49" xfId="0" applyBorder="1" applyAlignment="1">
      <alignment horizontal="center" vertical="center"/>
    </xf>
    <xf numFmtId="0" fontId="0" fillId="0" borderId="50" xfId="0" applyFill="1" applyBorder="1" applyAlignment="1" applyProtection="1">
      <alignment horizontal="center" vertical="center"/>
    </xf>
    <xf numFmtId="0" fontId="0" fillId="0" borderId="51" xfId="0" applyBorder="1" applyAlignment="1">
      <alignment horizontal="center" vertical="center"/>
    </xf>
    <xf numFmtId="3" fontId="0" fillId="0" borderId="52" xfId="0" applyNumberFormat="1" applyBorder="1" applyAlignment="1">
      <alignment horizontal="center" vertical="center"/>
    </xf>
    <xf numFmtId="0" fontId="0" fillId="0" borderId="53" xfId="0" applyFill="1" applyBorder="1" applyAlignment="1" applyProtection="1">
      <alignment horizontal="center" vertical="center"/>
    </xf>
    <xf numFmtId="0" fontId="0" fillId="0" borderId="50" xfId="0" applyFont="1" applyFill="1" applyBorder="1" applyProtection="1"/>
    <xf numFmtId="0" fontId="0" fillId="0" borderId="51" xfId="0" applyBorder="1"/>
    <xf numFmtId="0" fontId="0" fillId="0" borderId="52" xfId="0" applyBorder="1"/>
    <xf numFmtId="0" fontId="0" fillId="0" borderId="53" xfId="0" applyFont="1" applyFill="1" applyBorder="1" applyProtection="1"/>
    <xf numFmtId="0" fontId="0" fillId="0" borderId="54" xfId="0" applyBorder="1"/>
    <xf numFmtId="0" fontId="91" fillId="0" borderId="9" xfId="0" applyFont="1" applyBorder="1" applyAlignment="1">
      <alignment textRotation="90"/>
    </xf>
    <xf numFmtId="0" fontId="91" fillId="0" borderId="10" xfId="0" applyFont="1" applyBorder="1" applyAlignment="1">
      <alignment textRotation="90"/>
    </xf>
    <xf numFmtId="0" fontId="91" fillId="0" borderId="11" xfId="0" applyFont="1" applyBorder="1" applyAlignment="1">
      <alignment textRotation="90"/>
    </xf>
    <xf numFmtId="1" fontId="0" fillId="0" borderId="15" xfId="0" applyNumberFormat="1" applyBorder="1" applyAlignment="1">
      <alignment horizontal="center" vertical="center"/>
    </xf>
    <xf numFmtId="0" fontId="0" fillId="10" borderId="15" xfId="0" applyFill="1" applyBorder="1" applyAlignment="1" applyProtection="1">
      <alignment horizontal="center" vertical="center"/>
    </xf>
    <xf numFmtId="165" fontId="0" fillId="0" borderId="15" xfId="0" applyNumberFormat="1" applyBorder="1"/>
    <xf numFmtId="0" fontId="12" fillId="13" borderId="15" xfId="0" applyFont="1" applyFill="1" applyBorder="1" applyAlignment="1" applyProtection="1">
      <alignment vertical="center"/>
    </xf>
    <xf numFmtId="0" fontId="48" fillId="5" borderId="0" xfId="0" applyNumberFormat="1" applyFont="1" applyFill="1" applyBorder="1" applyAlignment="1" applyProtection="1">
      <alignment horizontal="center" vertical="center" wrapText="1"/>
    </xf>
    <xf numFmtId="0" fontId="66" fillId="5" borderId="0" xfId="0" applyFont="1" applyFill="1" applyAlignment="1" applyProtection="1">
      <alignment horizontal="justify" vertical="top" wrapText="1"/>
    </xf>
    <xf numFmtId="0" fontId="65" fillId="5" borderId="0" xfId="0" applyFont="1" applyFill="1" applyAlignment="1" applyProtection="1">
      <alignment horizontal="justify" vertical="center" wrapText="1"/>
    </xf>
    <xf numFmtId="0" fontId="41" fillId="5" borderId="0" xfId="0" applyFont="1" applyFill="1" applyAlignment="1" applyProtection="1">
      <alignment horizontal="justify" vertical="center" wrapText="1"/>
    </xf>
    <xf numFmtId="0" fontId="65" fillId="5" borderId="0" xfId="0" applyFont="1" applyFill="1" applyBorder="1" applyAlignment="1" applyProtection="1">
      <alignment horizontal="justify" vertical="center" wrapText="1"/>
    </xf>
    <xf numFmtId="0" fontId="66" fillId="5" borderId="0"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66" fillId="5" borderId="0" xfId="0" applyFont="1" applyFill="1" applyBorder="1" applyAlignment="1" applyProtection="1">
      <alignment horizontal="left" vertical="top" wrapText="1"/>
    </xf>
    <xf numFmtId="0" fontId="22" fillId="5" borderId="15" xfId="0" applyFont="1" applyFill="1" applyBorder="1" applyAlignment="1" applyProtection="1">
      <alignment horizontal="center" vertical="center"/>
      <protection locked="0"/>
    </xf>
    <xf numFmtId="0" fontId="66" fillId="5" borderId="0" xfId="0" applyFont="1" applyFill="1" applyBorder="1" applyAlignment="1" applyProtection="1">
      <alignment horizontal="center" vertical="center"/>
    </xf>
    <xf numFmtId="0" fontId="2" fillId="5" borderId="0" xfId="0" applyFont="1" applyFill="1" applyAlignment="1" applyProtection="1">
      <alignment horizontal="justify" vertical="top" wrapText="1"/>
    </xf>
    <xf numFmtId="0" fontId="53" fillId="0" borderId="17" xfId="0" applyFont="1" applyFill="1" applyBorder="1" applyAlignment="1" applyProtection="1">
      <alignment vertical="center" textRotation="90"/>
    </xf>
    <xf numFmtId="0" fontId="0" fillId="0" borderId="0" xfId="0" applyAlignment="1"/>
    <xf numFmtId="49" fontId="53" fillId="5" borderId="0" xfId="0" applyNumberFormat="1" applyFont="1" applyFill="1" applyBorder="1" applyAlignment="1" applyProtection="1">
      <alignment horizontal="left" vertical="center"/>
    </xf>
    <xf numFmtId="3" fontId="46" fillId="5" borderId="0" xfId="0" applyNumberFormat="1" applyFont="1" applyFill="1" applyBorder="1" applyAlignment="1" applyProtection="1">
      <alignment horizontal="center" vertical="center"/>
    </xf>
    <xf numFmtId="0" fontId="0" fillId="13" borderId="25" xfId="0" applyFill="1" applyBorder="1"/>
    <xf numFmtId="0" fontId="53" fillId="0" borderId="0" xfId="0" applyFont="1" applyFill="1" applyBorder="1" applyAlignment="1" applyProtection="1">
      <alignment vertical="center" textRotation="90"/>
    </xf>
    <xf numFmtId="0" fontId="0" fillId="0" borderId="43" xfId="0" applyFill="1" applyBorder="1"/>
    <xf numFmtId="0" fontId="0" fillId="0" borderId="12" xfId="0" applyFill="1" applyBorder="1"/>
    <xf numFmtId="0" fontId="0" fillId="0" borderId="0" xfId="0" applyFill="1" applyBorder="1"/>
    <xf numFmtId="0" fontId="0" fillId="14" borderId="0" xfId="0" applyFill="1"/>
    <xf numFmtId="0" fontId="92" fillId="5" borderId="0" xfId="0" applyFont="1" applyFill="1" applyProtection="1"/>
    <xf numFmtId="0" fontId="93" fillId="5" borderId="0" xfId="0" applyFont="1" applyFill="1" applyBorder="1" applyAlignment="1" applyProtection="1">
      <alignment horizontal="justify" vertical="center" wrapText="1"/>
    </xf>
    <xf numFmtId="0" fontId="10" fillId="5" borderId="0" xfId="0" applyFont="1" applyFill="1"/>
    <xf numFmtId="0" fontId="48" fillId="5" borderId="0" xfId="0" applyFont="1" applyFill="1" applyBorder="1" applyAlignment="1" applyProtection="1">
      <alignment wrapText="1"/>
    </xf>
    <xf numFmtId="0" fontId="33" fillId="5" borderId="0" xfId="0" applyFont="1" applyFill="1" applyBorder="1" applyAlignment="1" applyProtection="1">
      <alignment vertical="top" wrapText="1"/>
    </xf>
    <xf numFmtId="0" fontId="46" fillId="5" borderId="0" xfId="0" applyFont="1" applyFill="1" applyAlignment="1" applyProtection="1">
      <alignment horizontal="center" vertical="center"/>
    </xf>
    <xf numFmtId="49" fontId="94" fillId="5" borderId="0" xfId="0" applyNumberFormat="1" applyFont="1" applyFill="1" applyBorder="1" applyAlignment="1" applyProtection="1">
      <alignment horizontal="center" vertical="center"/>
    </xf>
    <xf numFmtId="0" fontId="48" fillId="5" borderId="0" xfId="0" applyFont="1" applyFill="1" applyBorder="1" applyAlignment="1" applyProtection="1">
      <alignment vertical="top" wrapText="1"/>
    </xf>
    <xf numFmtId="49" fontId="53" fillId="5" borderId="25" xfId="0" applyNumberFormat="1" applyFont="1" applyFill="1" applyBorder="1" applyAlignment="1" applyProtection="1">
      <alignment vertical="center"/>
    </xf>
    <xf numFmtId="49" fontId="53" fillId="5" borderId="15" xfId="0" applyNumberFormat="1" applyFont="1" applyFill="1" applyBorder="1" applyAlignment="1" applyProtection="1">
      <alignment vertical="center"/>
    </xf>
    <xf numFmtId="49" fontId="53" fillId="5" borderId="0" xfId="0" applyNumberFormat="1" applyFont="1" applyFill="1" applyBorder="1" applyAlignment="1" applyProtection="1">
      <alignment vertical="center"/>
    </xf>
    <xf numFmtId="0" fontId="22" fillId="5" borderId="0" xfId="0" applyFont="1" applyFill="1" applyAlignment="1"/>
    <xf numFmtId="0" fontId="22" fillId="5" borderId="0" xfId="0" applyFont="1" applyFill="1" applyAlignment="1">
      <alignment horizontal="left"/>
    </xf>
    <xf numFmtId="0" fontId="96" fillId="5" borderId="0" xfId="0" applyFont="1" applyFill="1" applyBorder="1" applyProtection="1"/>
    <xf numFmtId="0" fontId="92" fillId="5" borderId="0" xfId="0" applyFont="1" applyFill="1" applyBorder="1" applyAlignment="1" applyProtection="1">
      <alignment horizontal="left" vertical="top"/>
    </xf>
    <xf numFmtId="0" fontId="22" fillId="5" borderId="28" xfId="0" applyFont="1" applyFill="1" applyBorder="1" applyAlignment="1" applyProtection="1">
      <alignment horizontal="center" vertical="center"/>
      <protection locked="0"/>
    </xf>
    <xf numFmtId="0" fontId="51" fillId="5" borderId="0" xfId="4" applyFill="1" applyAlignment="1" applyProtection="1">
      <alignment horizontal="left"/>
    </xf>
    <xf numFmtId="0" fontId="8" fillId="3" borderId="0" xfId="0" applyFont="1" applyFill="1" applyAlignment="1" applyProtection="1">
      <alignment horizontal="center" vertical="center" wrapText="1"/>
    </xf>
    <xf numFmtId="0" fontId="11" fillId="5" borderId="0" xfId="0" applyFont="1" applyFill="1" applyBorder="1" applyAlignment="1" applyProtection="1">
      <alignment horizontal="center" vertical="center"/>
    </xf>
    <xf numFmtId="0" fontId="4" fillId="3" borderId="0" xfId="0" applyFont="1" applyFill="1" applyBorder="1" applyAlignment="1" applyProtection="1">
      <alignment horizontal="right" vertical="top" wrapText="1"/>
    </xf>
    <xf numFmtId="0" fontId="4" fillId="3" borderId="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justify" vertical="center" wrapText="1"/>
    </xf>
    <xf numFmtId="0" fontId="4" fillId="5" borderId="0" xfId="0" applyFont="1" applyFill="1" applyBorder="1" applyAlignment="1" applyProtection="1">
      <alignment horizontal="justify" vertical="top" wrapText="1"/>
    </xf>
    <xf numFmtId="0" fontId="9" fillId="5" borderId="4" xfId="0" applyFont="1" applyFill="1" applyBorder="1" applyAlignment="1" applyProtection="1">
      <alignment horizontal="left" vertical="top" wrapText="1"/>
    </xf>
    <xf numFmtId="0" fontId="4" fillId="5" borderId="0" xfId="0" applyFont="1" applyFill="1" applyBorder="1" applyAlignment="1">
      <alignment horizontal="justify" vertical="center" wrapText="1"/>
    </xf>
    <xf numFmtId="0" fontId="4" fillId="0" borderId="0" xfId="0" applyFont="1" applyAlignment="1">
      <alignment horizontal="justify" vertical="center" wrapText="1"/>
    </xf>
    <xf numFmtId="0" fontId="4" fillId="3" borderId="0" xfId="0" applyFont="1" applyFill="1" applyBorder="1" applyAlignment="1">
      <alignment horizontal="justify" vertical="center"/>
    </xf>
    <xf numFmtId="0" fontId="26" fillId="5" borderId="1" xfId="0" applyFont="1" applyFill="1" applyBorder="1" applyAlignment="1" applyProtection="1">
      <alignment horizontal="center" vertical="top"/>
    </xf>
    <xf numFmtId="0" fontId="4" fillId="7" borderId="0" xfId="0" applyFont="1" applyFill="1" applyBorder="1" applyAlignment="1" applyProtection="1">
      <alignment horizontal="justify" vertical="top" wrapText="1"/>
    </xf>
    <xf numFmtId="0" fontId="4" fillId="7" borderId="3" xfId="0" applyFont="1" applyFill="1" applyBorder="1" applyAlignment="1" applyProtection="1">
      <alignment horizontal="justify" vertical="top" wrapText="1"/>
    </xf>
    <xf numFmtId="0" fontId="15" fillId="7" borderId="9" xfId="0" applyFont="1" applyFill="1" applyBorder="1" applyAlignment="1" applyProtection="1">
      <alignment horizontal="left" vertical="center"/>
    </xf>
    <xf numFmtId="0" fontId="15" fillId="7" borderId="10" xfId="0" applyFont="1" applyFill="1" applyBorder="1" applyAlignment="1" applyProtection="1">
      <alignment horizontal="left" vertical="center"/>
    </xf>
    <xf numFmtId="0" fontId="15" fillId="7" borderId="11" xfId="0" applyFont="1" applyFill="1" applyBorder="1" applyAlignment="1" applyProtection="1">
      <alignment horizontal="left" vertical="center"/>
    </xf>
    <xf numFmtId="0" fontId="9" fillId="7" borderId="2" xfId="0" applyFont="1" applyFill="1" applyBorder="1" applyAlignment="1" applyProtection="1">
      <alignment horizontal="left" vertical="center"/>
    </xf>
    <xf numFmtId="0" fontId="9" fillId="7" borderId="0" xfId="0" applyFont="1" applyFill="1" applyBorder="1" applyAlignment="1" applyProtection="1">
      <alignment horizontal="left" vertical="center"/>
    </xf>
    <xf numFmtId="0" fontId="9" fillId="7" borderId="3" xfId="0" applyFont="1" applyFill="1" applyBorder="1" applyAlignment="1" applyProtection="1">
      <alignment horizontal="left" vertical="center"/>
    </xf>
    <xf numFmtId="0" fontId="4" fillId="7" borderId="6" xfId="0" applyFont="1" applyFill="1" applyBorder="1" applyAlignment="1" applyProtection="1">
      <alignment horizontal="justify" vertical="center"/>
    </xf>
    <xf numFmtId="0" fontId="4" fillId="7" borderId="7" xfId="0" applyFont="1" applyFill="1" applyBorder="1" applyAlignment="1" applyProtection="1">
      <alignment horizontal="justify" vertical="center"/>
    </xf>
    <xf numFmtId="0" fontId="4" fillId="5" borderId="4" xfId="0" applyFont="1" applyFill="1" applyBorder="1" applyAlignment="1" applyProtection="1">
      <alignment horizontal="center"/>
      <protection locked="0"/>
    </xf>
    <xf numFmtId="0" fontId="27" fillId="5" borderId="0" xfId="0" applyFont="1" applyFill="1" applyBorder="1" applyAlignment="1" applyProtection="1">
      <alignment horizontal="center"/>
    </xf>
    <xf numFmtId="0" fontId="26" fillId="5" borderId="22" xfId="0" applyFont="1" applyFill="1" applyBorder="1" applyAlignment="1" applyProtection="1">
      <alignment horizontal="center"/>
    </xf>
    <xf numFmtId="0" fontId="26" fillId="5" borderId="1" xfId="0" applyFont="1" applyFill="1" applyBorder="1" applyAlignment="1" applyProtection="1">
      <alignment horizontal="center"/>
    </xf>
    <xf numFmtId="0" fontId="26" fillId="5" borderId="19" xfId="0" applyFont="1" applyFill="1" applyBorder="1" applyAlignment="1" applyProtection="1">
      <alignment horizontal="center"/>
    </xf>
    <xf numFmtId="0" fontId="52" fillId="3" borderId="0" xfId="5" applyFont="1" applyFill="1" applyAlignment="1" applyProtection="1">
      <alignment horizontal="center" vertical="center"/>
      <protection locked="0"/>
    </xf>
    <xf numFmtId="0" fontId="7" fillId="3" borderId="17"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xf>
    <xf numFmtId="0" fontId="9" fillId="6" borderId="8" xfId="0" applyFont="1" applyFill="1" applyBorder="1" applyAlignment="1" applyProtection="1">
      <alignment horizontal="center" vertical="center"/>
    </xf>
    <xf numFmtId="0" fontId="9" fillId="6" borderId="21" xfId="0" applyFont="1" applyFill="1" applyBorder="1" applyAlignment="1" applyProtection="1">
      <alignment horizontal="center" vertical="center"/>
    </xf>
    <xf numFmtId="0" fontId="4" fillId="3" borderId="0" xfId="0" applyFont="1" applyFill="1" applyBorder="1" applyAlignment="1" applyProtection="1">
      <alignment horizontal="justify" vertical="top" wrapText="1"/>
      <protection locked="0"/>
    </xf>
    <xf numFmtId="0" fontId="4" fillId="3" borderId="6" xfId="0" applyFont="1" applyFill="1" applyBorder="1" applyAlignment="1" applyProtection="1">
      <alignment horizontal="justify" vertical="top" wrapText="1"/>
      <protection locked="0"/>
    </xf>
    <xf numFmtId="0" fontId="4" fillId="3" borderId="16" xfId="0" applyFont="1" applyFill="1" applyBorder="1" applyAlignment="1" applyProtection="1">
      <alignment horizontal="center"/>
      <protection locked="0"/>
    </xf>
    <xf numFmtId="0" fontId="4" fillId="3" borderId="16" xfId="0" applyFont="1" applyFill="1" applyBorder="1" applyAlignment="1" applyProtection="1">
      <alignment horizontal="left"/>
      <protection locked="0"/>
    </xf>
    <xf numFmtId="0" fontId="4" fillId="3" borderId="4" xfId="0" applyFont="1" applyFill="1" applyBorder="1" applyAlignment="1" applyProtection="1">
      <alignment horizontal="center"/>
      <protection locked="0"/>
    </xf>
    <xf numFmtId="0" fontId="7" fillId="5" borderId="1" xfId="0" applyFont="1" applyFill="1" applyBorder="1" applyAlignment="1" applyProtection="1">
      <alignment horizontal="center" vertical="center"/>
    </xf>
    <xf numFmtId="0" fontId="4" fillId="3" borderId="4" xfId="0" applyFont="1" applyFill="1" applyBorder="1" applyAlignment="1" applyProtection="1">
      <alignment horizontal="left"/>
      <protection locked="0"/>
    </xf>
    <xf numFmtId="0" fontId="7" fillId="5" borderId="0" xfId="0" applyFont="1" applyFill="1" applyBorder="1" applyAlignment="1" applyProtection="1">
      <alignment horizontal="justify" vertical="center" wrapText="1"/>
    </xf>
    <xf numFmtId="0" fontId="37" fillId="3" borderId="0" xfId="0" applyFont="1" applyFill="1" applyAlignment="1" applyProtection="1">
      <alignment horizontal="center" vertical="center"/>
    </xf>
    <xf numFmtId="0" fontId="39" fillId="5" borderId="0" xfId="0" applyFont="1" applyFill="1" applyAlignment="1" applyProtection="1">
      <alignment horizontal="center" vertical="center" wrapText="1"/>
    </xf>
    <xf numFmtId="0" fontId="52" fillId="5" borderId="0" xfId="4" applyFont="1" applyFill="1" applyAlignment="1" applyProtection="1">
      <alignment horizontal="center" vertical="center" wrapText="1"/>
      <protection locked="0"/>
    </xf>
    <xf numFmtId="0" fontId="39" fillId="5" borderId="17" xfId="0" applyFont="1" applyFill="1" applyBorder="1" applyAlignment="1" applyProtection="1">
      <alignment horizontal="center" vertical="center" wrapText="1"/>
    </xf>
    <xf numFmtId="0" fontId="39" fillId="5" borderId="16" xfId="0" applyFont="1" applyFill="1" applyBorder="1" applyAlignment="1" applyProtection="1">
      <alignment horizontal="center" vertical="center" wrapText="1"/>
    </xf>
    <xf numFmtId="0" fontId="39" fillId="5" borderId="18" xfId="0" applyFont="1" applyFill="1" applyBorder="1" applyAlignment="1" applyProtection="1">
      <alignment horizontal="center" vertical="center" wrapText="1"/>
    </xf>
    <xf numFmtId="0" fontId="48" fillId="5" borderId="0" xfId="0" applyNumberFormat="1" applyFont="1" applyFill="1" applyBorder="1" applyAlignment="1" applyProtection="1">
      <alignment horizontal="center" vertical="center" wrapText="1"/>
    </xf>
    <xf numFmtId="0" fontId="49" fillId="3" borderId="0" xfId="0" applyFont="1" applyFill="1" applyAlignment="1" applyProtection="1">
      <alignment horizontal="center" vertical="center"/>
    </xf>
    <xf numFmtId="0" fontId="0" fillId="0" borderId="0" xfId="0" applyAlignment="1">
      <alignment horizontal="center"/>
    </xf>
    <xf numFmtId="0" fontId="65" fillId="5" borderId="0" xfId="0" applyFont="1" applyFill="1" applyBorder="1" applyAlignment="1" applyProtection="1">
      <alignment horizontal="justify" vertical="center" wrapText="1"/>
    </xf>
    <xf numFmtId="0" fontId="65" fillId="5" borderId="12" xfId="0" applyFont="1" applyFill="1" applyBorder="1" applyAlignment="1" applyProtection="1">
      <alignment horizontal="justify" vertical="center" wrapText="1"/>
    </xf>
    <xf numFmtId="0" fontId="65" fillId="5" borderId="4" xfId="0" applyFont="1" applyFill="1" applyBorder="1" applyAlignment="1" applyProtection="1">
      <alignment horizontal="justify" vertical="center" wrapText="1"/>
    </xf>
    <xf numFmtId="0" fontId="65" fillId="5" borderId="14" xfId="0" applyFont="1" applyFill="1" applyBorder="1" applyAlignment="1" applyProtection="1">
      <alignment horizontal="justify" vertical="center" wrapText="1"/>
    </xf>
    <xf numFmtId="0" fontId="66" fillId="5" borderId="0" xfId="3" applyFont="1" applyFill="1" applyAlignment="1" applyProtection="1">
      <alignment horizontal="justify" vertical="top" wrapText="1"/>
    </xf>
    <xf numFmtId="0" fontId="65" fillId="5" borderId="0" xfId="0" applyFont="1" applyFill="1" applyAlignment="1" applyProtection="1">
      <alignment horizontal="justify" vertical="center" wrapText="1"/>
    </xf>
    <xf numFmtId="0" fontId="65" fillId="5" borderId="0" xfId="0" applyFont="1" applyFill="1" applyBorder="1" applyAlignment="1" applyProtection="1">
      <alignment horizontal="justify" vertical="top" wrapText="1"/>
    </xf>
    <xf numFmtId="0" fontId="22" fillId="5" borderId="4" xfId="0" applyFont="1" applyFill="1" applyBorder="1" applyAlignment="1" applyProtection="1">
      <alignment horizontal="center"/>
      <protection locked="0"/>
    </xf>
    <xf numFmtId="0" fontId="22" fillId="5" borderId="17" xfId="0" applyFont="1" applyFill="1" applyBorder="1" applyAlignment="1" applyProtection="1">
      <alignment horizontal="left" vertical="center" wrapText="1"/>
    </xf>
    <xf numFmtId="0" fontId="22" fillId="5" borderId="16" xfId="0" applyFont="1" applyFill="1" applyBorder="1" applyAlignment="1" applyProtection="1">
      <alignment horizontal="left" vertical="center" wrapText="1"/>
    </xf>
    <xf numFmtId="0" fontId="22" fillId="5" borderId="18" xfId="0" applyFont="1" applyFill="1" applyBorder="1" applyAlignment="1" applyProtection="1">
      <alignment horizontal="left" vertical="center" wrapText="1"/>
    </xf>
    <xf numFmtId="0" fontId="66" fillId="5" borderId="17" xfId="0" applyFont="1" applyFill="1" applyBorder="1" applyAlignment="1" applyProtection="1">
      <alignment horizontal="center" vertical="center" wrapText="1"/>
      <protection locked="0"/>
    </xf>
    <xf numFmtId="0" fontId="66" fillId="5" borderId="16" xfId="0" applyFont="1" applyFill="1" applyBorder="1" applyAlignment="1" applyProtection="1">
      <alignment horizontal="center" vertical="center" wrapText="1"/>
      <protection locked="0"/>
    </xf>
    <xf numFmtId="0" fontId="66" fillId="5" borderId="18" xfId="0" applyFont="1" applyFill="1" applyBorder="1" applyAlignment="1" applyProtection="1">
      <alignment horizontal="center" vertical="center" wrapText="1"/>
      <protection locked="0"/>
    </xf>
    <xf numFmtId="0" fontId="66" fillId="5" borderId="15" xfId="0" applyFont="1" applyFill="1" applyBorder="1" applyAlignment="1" applyProtection="1">
      <alignment horizontal="center" vertical="center" wrapText="1"/>
      <protection locked="0"/>
    </xf>
    <xf numFmtId="0" fontId="50" fillId="5" borderId="0" xfId="0" applyNumberFormat="1" applyFont="1" applyFill="1" applyBorder="1" applyAlignment="1" applyProtection="1">
      <alignment horizontal="center" vertical="center" wrapText="1"/>
    </xf>
    <xf numFmtId="0" fontId="75" fillId="5" borderId="4" xfId="0" applyFont="1" applyFill="1" applyBorder="1" applyAlignment="1" applyProtection="1">
      <alignment horizontal="justify" vertical="top" wrapText="1"/>
    </xf>
    <xf numFmtId="0" fontId="65" fillId="5" borderId="4" xfId="0" applyFont="1" applyFill="1" applyBorder="1" applyAlignment="1" applyProtection="1">
      <alignment horizontal="justify" vertical="top" wrapText="1"/>
    </xf>
    <xf numFmtId="0" fontId="65" fillId="5" borderId="14" xfId="0" applyFont="1" applyFill="1" applyBorder="1" applyAlignment="1" applyProtection="1">
      <alignment horizontal="justify" vertical="top" wrapText="1"/>
    </xf>
    <xf numFmtId="0" fontId="66" fillId="5" borderId="0" xfId="0" applyFont="1" applyFill="1" applyAlignment="1" applyProtection="1">
      <alignment horizontal="justify" vertical="top" wrapText="1"/>
    </xf>
    <xf numFmtId="0" fontId="65" fillId="5" borderId="12" xfId="0" applyFont="1" applyFill="1" applyBorder="1" applyAlignment="1" applyProtection="1">
      <alignment horizontal="justify" vertical="top"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pplyProtection="1">
      <alignment horizontal="center" vertical="center" wrapText="1"/>
      <protection locked="0"/>
    </xf>
    <xf numFmtId="0" fontId="49" fillId="5" borderId="0" xfId="0" applyFont="1" applyFill="1" applyAlignment="1" applyProtection="1">
      <alignment horizontal="center" vertical="center"/>
    </xf>
    <xf numFmtId="0" fontId="22" fillId="5" borderId="22" xfId="0" applyFont="1" applyFill="1" applyBorder="1" applyAlignment="1" applyProtection="1">
      <alignment horizontal="left" vertical="top" wrapText="1"/>
    </xf>
    <xf numFmtId="0" fontId="22" fillId="5" borderId="1" xfId="0" applyFont="1" applyFill="1" applyBorder="1" applyAlignment="1" applyProtection="1">
      <alignment horizontal="left" vertical="top" wrapText="1"/>
    </xf>
    <xf numFmtId="0" fontId="22" fillId="5" borderId="19" xfId="0" applyFont="1" applyFill="1" applyBorder="1" applyAlignment="1" applyProtection="1">
      <alignment horizontal="left" vertical="top" wrapText="1"/>
    </xf>
    <xf numFmtId="0" fontId="22" fillId="5" borderId="17" xfId="0" applyFont="1" applyFill="1" applyBorder="1" applyAlignment="1" applyProtection="1">
      <alignment horizontal="left" vertical="top" wrapText="1"/>
    </xf>
    <xf numFmtId="0" fontId="22" fillId="5" borderId="16" xfId="0" applyFont="1" applyFill="1" applyBorder="1" applyAlignment="1" applyProtection="1">
      <alignment horizontal="left" vertical="top" wrapText="1"/>
    </xf>
    <xf numFmtId="0" fontId="22" fillId="5" borderId="18" xfId="0" applyFont="1" applyFill="1" applyBorder="1" applyAlignment="1" applyProtection="1">
      <alignment horizontal="left" vertical="top" wrapText="1"/>
    </xf>
    <xf numFmtId="0" fontId="22" fillId="5" borderId="17" xfId="0" applyFont="1" applyFill="1" applyBorder="1" applyAlignment="1" applyProtection="1">
      <alignment horizontal="left" vertical="top"/>
    </xf>
    <xf numFmtId="0" fontId="22" fillId="5" borderId="16" xfId="0" applyFont="1" applyFill="1" applyBorder="1" applyAlignment="1" applyProtection="1">
      <alignment horizontal="left" vertical="top"/>
    </xf>
    <xf numFmtId="0" fontId="22" fillId="5" borderId="18" xfId="0" applyFont="1" applyFill="1" applyBorder="1" applyAlignment="1" applyProtection="1">
      <alignment horizontal="left" vertical="top"/>
    </xf>
    <xf numFmtId="0" fontId="66" fillId="5" borderId="0" xfId="0" applyFont="1" applyFill="1" applyBorder="1" applyAlignment="1" applyProtection="1">
      <alignment horizontal="justify" vertical="top" wrapText="1"/>
    </xf>
    <xf numFmtId="0" fontId="65" fillId="5" borderId="0" xfId="0" applyFont="1" applyFill="1" applyAlignment="1" applyProtection="1">
      <alignment horizontal="justify" vertical="top" wrapText="1"/>
    </xf>
    <xf numFmtId="0" fontId="66" fillId="5" borderId="22" xfId="0" applyFont="1" applyFill="1" applyBorder="1" applyAlignment="1" applyProtection="1">
      <alignment horizontal="center" vertical="center" wrapText="1"/>
    </xf>
    <xf numFmtId="0" fontId="66" fillId="5" borderId="1" xfId="0" applyFont="1" applyFill="1" applyBorder="1" applyAlignment="1" applyProtection="1">
      <alignment horizontal="center" vertical="center" wrapText="1"/>
    </xf>
    <xf numFmtId="0" fontId="66" fillId="5" borderId="19" xfId="0" applyFont="1" applyFill="1" applyBorder="1" applyAlignment="1" applyProtection="1">
      <alignment horizontal="center" vertical="center" wrapText="1"/>
    </xf>
    <xf numFmtId="0" fontId="66" fillId="5" borderId="23" xfId="0" applyFont="1" applyFill="1" applyBorder="1" applyAlignment="1" applyProtection="1">
      <alignment horizontal="center" vertical="center" wrapText="1"/>
    </xf>
    <xf numFmtId="0" fontId="66" fillId="5" borderId="4" xfId="0" applyFont="1" applyFill="1" applyBorder="1" applyAlignment="1" applyProtection="1">
      <alignment horizontal="center" vertical="center" wrapText="1"/>
    </xf>
    <xf numFmtId="0" fontId="66" fillId="5" borderId="14" xfId="0" applyFont="1" applyFill="1" applyBorder="1" applyAlignment="1" applyProtection="1">
      <alignment horizontal="center" vertical="center" wrapText="1"/>
    </xf>
    <xf numFmtId="0" fontId="66" fillId="5" borderId="15" xfId="0" applyFont="1" applyFill="1" applyBorder="1" applyAlignment="1" applyProtection="1">
      <alignment horizontal="center" vertical="center" wrapText="1"/>
    </xf>
    <xf numFmtId="0" fontId="22" fillId="5" borderId="15" xfId="0" applyFont="1" applyFill="1" applyBorder="1" applyAlignment="1">
      <alignment horizontal="center" vertical="center"/>
    </xf>
    <xf numFmtId="0" fontId="22" fillId="5" borderId="17" xfId="0" applyFont="1" applyFill="1" applyBorder="1" applyAlignment="1" applyProtection="1">
      <alignment horizontal="center" vertical="center"/>
      <protection locked="0"/>
    </xf>
    <xf numFmtId="0" fontId="22" fillId="5" borderId="16" xfId="0" applyFont="1" applyFill="1" applyBorder="1" applyAlignment="1" applyProtection="1">
      <alignment horizontal="center" vertical="center"/>
      <protection locked="0"/>
    </xf>
    <xf numFmtId="0" fontId="22" fillId="5" borderId="18" xfId="0" applyFont="1" applyFill="1" applyBorder="1" applyAlignment="1" applyProtection="1">
      <alignment horizontal="center" vertical="center"/>
      <protection locked="0"/>
    </xf>
    <xf numFmtId="1" fontId="66" fillId="5" borderId="17" xfId="0" applyNumberFormat="1" applyFont="1" applyFill="1" applyBorder="1" applyAlignment="1" applyProtection="1">
      <alignment horizontal="center" vertical="center"/>
      <protection locked="0"/>
    </xf>
    <xf numFmtId="1" fontId="22" fillId="5" borderId="16" xfId="0" applyNumberFormat="1" applyFont="1" applyFill="1" applyBorder="1" applyAlignment="1" applyProtection="1">
      <alignment horizontal="center" vertical="center"/>
      <protection locked="0"/>
    </xf>
    <xf numFmtId="1" fontId="22" fillId="5" borderId="18" xfId="0" applyNumberFormat="1" applyFont="1" applyFill="1" applyBorder="1" applyAlignment="1" applyProtection="1">
      <alignment horizontal="center" vertical="center"/>
      <protection locked="0"/>
    </xf>
    <xf numFmtId="1" fontId="66" fillId="5" borderId="16" xfId="0" applyNumberFormat="1" applyFont="1" applyFill="1" applyBorder="1" applyAlignment="1" applyProtection="1">
      <alignment horizontal="center" vertical="center"/>
      <protection locked="0"/>
    </xf>
    <xf numFmtId="1" fontId="66" fillId="5" borderId="18" xfId="0" applyNumberFormat="1" applyFont="1" applyFill="1" applyBorder="1" applyAlignment="1" applyProtection="1">
      <alignment horizontal="center" vertical="center"/>
      <protection locked="0"/>
    </xf>
    <xf numFmtId="0" fontId="66" fillId="5" borderId="17" xfId="0" applyNumberFormat="1" applyFont="1" applyFill="1" applyBorder="1" applyAlignment="1" applyProtection="1">
      <alignment horizontal="center" wrapText="1"/>
      <protection locked="0"/>
    </xf>
    <xf numFmtId="1" fontId="66" fillId="5" borderId="16" xfId="0" applyNumberFormat="1" applyFont="1" applyFill="1" applyBorder="1" applyAlignment="1" applyProtection="1">
      <alignment horizontal="center" wrapText="1"/>
      <protection locked="0"/>
    </xf>
    <xf numFmtId="1" fontId="66" fillId="5" borderId="18" xfId="0" applyNumberFormat="1" applyFont="1" applyFill="1" applyBorder="1" applyAlignment="1" applyProtection="1">
      <alignment horizontal="center" wrapText="1"/>
      <protection locked="0"/>
    </xf>
    <xf numFmtId="0" fontId="27" fillId="5" borderId="17" xfId="0" applyFont="1" applyFill="1" applyBorder="1" applyAlignment="1" applyProtection="1">
      <alignment horizontal="left" vertical="center"/>
    </xf>
    <xf numFmtId="0" fontId="27" fillId="5" borderId="16" xfId="0" applyFont="1" applyFill="1" applyBorder="1" applyAlignment="1" applyProtection="1">
      <alignment horizontal="left" vertical="center"/>
    </xf>
    <xf numFmtId="0" fontId="27" fillId="5" borderId="18" xfId="0" applyFont="1" applyFill="1" applyBorder="1" applyAlignment="1" applyProtection="1">
      <alignment horizontal="left" vertical="center"/>
    </xf>
    <xf numFmtId="0" fontId="27" fillId="5" borderId="17" xfId="0" applyFont="1" applyFill="1" applyBorder="1" applyAlignment="1" applyProtection="1">
      <alignment horizontal="left" vertical="center" wrapText="1"/>
    </xf>
    <xf numFmtId="0" fontId="27" fillId="5" borderId="16" xfId="0" applyFont="1" applyFill="1" applyBorder="1" applyAlignment="1" applyProtection="1">
      <alignment horizontal="left" vertical="center" wrapText="1"/>
    </xf>
    <xf numFmtId="0" fontId="27" fillId="5" borderId="18" xfId="0" applyFont="1" applyFill="1" applyBorder="1" applyAlignment="1" applyProtection="1">
      <alignment horizontal="left" vertical="center" wrapText="1"/>
    </xf>
    <xf numFmtId="0" fontId="44" fillId="5" borderId="4" xfId="0" applyFont="1" applyFill="1" applyBorder="1" applyAlignment="1" applyProtection="1">
      <alignment horizontal="justify" vertical="top" wrapText="1"/>
    </xf>
    <xf numFmtId="0" fontId="3" fillId="5" borderId="17" xfId="0" applyFont="1" applyFill="1" applyBorder="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2" fillId="9" borderId="35" xfId="0" applyFont="1" applyFill="1" applyBorder="1" applyAlignment="1" applyProtection="1">
      <alignment horizontal="center" vertical="center"/>
    </xf>
    <xf numFmtId="0" fontId="2" fillId="9" borderId="36" xfId="0" applyFont="1" applyFill="1" applyBorder="1" applyAlignment="1" applyProtection="1">
      <alignment horizontal="center" vertical="center"/>
    </xf>
    <xf numFmtId="0" fontId="22" fillId="5" borderId="17" xfId="0" applyFont="1" applyFill="1" applyBorder="1" applyAlignment="1" applyProtection="1">
      <alignment horizontal="justify" vertical="top" wrapText="1"/>
    </xf>
    <xf numFmtId="0" fontId="22" fillId="5" borderId="16" xfId="0" applyFont="1" applyFill="1" applyBorder="1" applyAlignment="1" applyProtection="1">
      <alignment horizontal="justify" vertical="top" wrapText="1"/>
    </xf>
    <xf numFmtId="0" fontId="22" fillId="5" borderId="18" xfId="0" applyFont="1" applyFill="1" applyBorder="1" applyAlignment="1" applyProtection="1">
      <alignment horizontal="justify" vertical="top" wrapText="1"/>
    </xf>
    <xf numFmtId="0" fontId="22" fillId="5" borderId="15" xfId="0" applyFont="1" applyFill="1" applyBorder="1" applyAlignment="1" applyProtection="1">
      <alignment horizontal="justify" vertical="top"/>
    </xf>
    <xf numFmtId="0" fontId="22" fillId="5" borderId="22" xfId="0" applyFont="1" applyFill="1" applyBorder="1" applyAlignment="1" applyProtection="1">
      <alignment horizontal="justify" vertical="top"/>
    </xf>
    <xf numFmtId="0" fontId="22" fillId="5" borderId="1" xfId="0" applyFont="1" applyFill="1" applyBorder="1" applyAlignment="1" applyProtection="1">
      <alignment horizontal="justify" vertical="top"/>
    </xf>
    <xf numFmtId="0" fontId="22" fillId="5" borderId="19" xfId="0" applyFont="1" applyFill="1" applyBorder="1" applyAlignment="1" applyProtection="1">
      <alignment horizontal="justify" vertical="top"/>
    </xf>
    <xf numFmtId="0" fontId="22" fillId="5" borderId="23" xfId="0" applyFont="1" applyFill="1" applyBorder="1" applyAlignment="1" applyProtection="1">
      <alignment horizontal="justify" vertical="top"/>
    </xf>
    <xf numFmtId="0" fontId="22" fillId="5" borderId="4" xfId="0" applyFont="1" applyFill="1" applyBorder="1" applyAlignment="1" applyProtection="1">
      <alignment horizontal="justify" vertical="top"/>
    </xf>
    <xf numFmtId="0" fontId="22" fillId="5" borderId="14" xfId="0" applyFont="1" applyFill="1" applyBorder="1" applyAlignment="1" applyProtection="1">
      <alignment horizontal="justify" vertical="top"/>
    </xf>
    <xf numFmtId="9" fontId="41" fillId="5" borderId="0" xfId="6" applyFont="1" applyFill="1" applyBorder="1" applyAlignment="1" applyProtection="1">
      <alignment horizontal="left" vertical="top" wrapText="1"/>
    </xf>
    <xf numFmtId="9" fontId="41" fillId="5" borderId="12" xfId="6" applyFont="1" applyFill="1" applyBorder="1" applyAlignment="1" applyProtection="1">
      <alignment horizontal="left" vertical="top" wrapText="1"/>
    </xf>
    <xf numFmtId="0" fontId="22" fillId="5" borderId="17" xfId="0" applyFont="1" applyFill="1" applyBorder="1" applyAlignment="1">
      <alignment horizontal="left" vertical="center" wrapText="1"/>
    </xf>
    <xf numFmtId="0" fontId="22" fillId="5" borderId="16" xfId="0" applyFont="1" applyFill="1" applyBorder="1" applyAlignment="1">
      <alignment horizontal="left" vertical="center" wrapText="1"/>
    </xf>
    <xf numFmtId="0" fontId="22" fillId="5" borderId="15" xfId="0" applyFont="1" applyFill="1" applyBorder="1" applyAlignment="1" applyProtection="1">
      <alignment horizontal="center" vertical="center" wrapText="1"/>
      <protection locked="0"/>
    </xf>
    <xf numFmtId="0" fontId="22" fillId="5" borderId="15" xfId="0" applyFont="1" applyFill="1" applyBorder="1" applyAlignment="1" applyProtection="1">
      <alignment horizontal="left" vertical="top"/>
    </xf>
    <xf numFmtId="0" fontId="22" fillId="5" borderId="15" xfId="0" applyFont="1" applyFill="1" applyBorder="1" applyAlignment="1" applyProtection="1">
      <alignment horizontal="left" vertical="top" wrapText="1"/>
    </xf>
    <xf numFmtId="0" fontId="66" fillId="5" borderId="15" xfId="0" applyFont="1" applyFill="1" applyBorder="1" applyAlignment="1" applyProtection="1">
      <alignment horizontal="center" vertical="top" wrapText="1"/>
    </xf>
    <xf numFmtId="0" fontId="66" fillId="5" borderId="17" xfId="0" applyFont="1" applyFill="1" applyBorder="1" applyAlignment="1" applyProtection="1">
      <alignment horizontal="center" vertical="top" wrapText="1"/>
    </xf>
    <xf numFmtId="0" fontId="66" fillId="5" borderId="16" xfId="0" applyFont="1" applyFill="1" applyBorder="1" applyAlignment="1" applyProtection="1">
      <alignment horizontal="center" vertical="top" wrapText="1"/>
    </xf>
    <xf numFmtId="0" fontId="66" fillId="5" borderId="18" xfId="0" applyFont="1" applyFill="1" applyBorder="1" applyAlignment="1" applyProtection="1">
      <alignment horizontal="center" vertical="top" wrapText="1"/>
    </xf>
    <xf numFmtId="0" fontId="66" fillId="5" borderId="17" xfId="0" applyFont="1" applyFill="1" applyBorder="1" applyAlignment="1" applyProtection="1">
      <alignment horizontal="center" vertical="top"/>
    </xf>
    <xf numFmtId="0" fontId="66" fillId="5" borderId="16" xfId="0" applyFont="1" applyFill="1" applyBorder="1" applyAlignment="1" applyProtection="1">
      <alignment horizontal="center" vertical="top"/>
    </xf>
    <xf numFmtId="0" fontId="66" fillId="5" borderId="18" xfId="0" applyFont="1" applyFill="1" applyBorder="1" applyAlignment="1" applyProtection="1">
      <alignment horizontal="center" vertical="top"/>
    </xf>
    <xf numFmtId="0" fontId="22" fillId="5" borderId="4" xfId="0" applyFont="1" applyFill="1" applyBorder="1" applyAlignment="1" applyProtection="1">
      <alignment horizontal="center" vertical="center"/>
      <protection locked="0"/>
    </xf>
    <xf numFmtId="0" fontId="66" fillId="5" borderId="15" xfId="0" applyFont="1" applyFill="1" applyBorder="1" applyAlignment="1" applyProtection="1">
      <alignment horizontal="center" vertical="center"/>
    </xf>
    <xf numFmtId="0" fontId="3" fillId="5" borderId="17" xfId="0" applyFont="1" applyFill="1" applyBorder="1" applyAlignment="1" applyProtection="1">
      <alignment horizontal="left" vertical="center" wrapText="1"/>
    </xf>
    <xf numFmtId="0" fontId="3" fillId="5" borderId="16" xfId="0" applyFont="1" applyFill="1" applyBorder="1" applyAlignment="1" applyProtection="1">
      <alignment horizontal="left" vertical="center" wrapText="1"/>
    </xf>
    <xf numFmtId="0" fontId="3" fillId="5" borderId="18" xfId="0" applyFont="1" applyFill="1" applyBorder="1" applyAlignment="1" applyProtection="1">
      <alignment horizontal="left" vertical="center" wrapText="1"/>
    </xf>
    <xf numFmtId="0" fontId="75" fillId="5" borderId="38" xfId="0" applyFont="1" applyFill="1" applyBorder="1" applyAlignment="1" applyProtection="1">
      <alignment horizontal="left" vertical="top" wrapText="1"/>
    </xf>
    <xf numFmtId="0" fontId="75" fillId="5" borderId="30" xfId="0" applyFont="1" applyFill="1" applyBorder="1" applyAlignment="1" applyProtection="1">
      <alignment horizontal="left" vertical="top" wrapText="1"/>
    </xf>
    <xf numFmtId="0" fontId="75" fillId="5" borderId="39" xfId="0" applyFont="1" applyFill="1" applyBorder="1" applyAlignment="1" applyProtection="1">
      <alignment horizontal="left" vertical="top" wrapText="1"/>
    </xf>
    <xf numFmtId="0" fontId="65" fillId="5" borderId="0" xfId="0" applyFont="1" applyFill="1" applyBorder="1" applyAlignment="1" applyProtection="1">
      <alignment horizontal="left" vertical="top" wrapText="1"/>
    </xf>
    <xf numFmtId="0" fontId="65" fillId="5" borderId="12" xfId="0" applyFont="1" applyFill="1" applyBorder="1" applyAlignment="1" applyProtection="1">
      <alignment horizontal="left" vertical="top" wrapText="1"/>
    </xf>
    <xf numFmtId="0" fontId="75" fillId="5" borderId="0" xfId="0" applyFont="1" applyFill="1" applyAlignment="1" applyProtection="1">
      <alignment horizontal="justify" vertical="top" wrapText="1"/>
    </xf>
    <xf numFmtId="0" fontId="41" fillId="5" borderId="0" xfId="0" applyFont="1" applyFill="1" applyAlignment="1" applyProtection="1">
      <alignment horizontal="justify" vertical="top" wrapText="1"/>
    </xf>
    <xf numFmtId="0" fontId="66" fillId="5" borderId="17" xfId="0" applyFont="1" applyFill="1" applyBorder="1" applyAlignment="1" applyProtection="1">
      <alignment horizontal="center" vertical="center" wrapText="1"/>
    </xf>
    <xf numFmtId="0" fontId="66" fillId="5" borderId="16" xfId="0" applyFont="1" applyFill="1" applyBorder="1" applyAlignment="1" applyProtection="1">
      <alignment horizontal="center" vertical="center" wrapText="1"/>
    </xf>
    <xf numFmtId="0" fontId="66" fillId="5" borderId="18" xfId="0" applyFont="1" applyFill="1" applyBorder="1" applyAlignment="1" applyProtection="1">
      <alignment horizontal="center" vertical="center" wrapText="1"/>
    </xf>
    <xf numFmtId="0" fontId="53" fillId="5" borderId="15" xfId="0" applyFont="1" applyFill="1" applyBorder="1" applyAlignment="1" applyProtection="1">
      <alignment horizontal="center" vertical="center" wrapText="1"/>
    </xf>
    <xf numFmtId="0" fontId="67" fillId="5" borderId="15" xfId="0" applyFont="1" applyFill="1" applyBorder="1" applyAlignment="1" applyProtection="1">
      <alignment horizontal="center" vertical="center" wrapText="1"/>
    </xf>
    <xf numFmtId="0" fontId="53" fillId="5" borderId="17" xfId="0" applyFont="1" applyFill="1" applyBorder="1" applyAlignment="1" applyProtection="1">
      <alignment horizontal="justify" vertical="center" wrapText="1"/>
    </xf>
    <xf numFmtId="0" fontId="53" fillId="5" borderId="16" xfId="0" applyFont="1" applyFill="1" applyBorder="1" applyAlignment="1" applyProtection="1">
      <alignment horizontal="justify" vertical="center" wrapText="1"/>
    </xf>
    <xf numFmtId="0" fontId="53" fillId="5" borderId="18" xfId="0" applyFont="1" applyFill="1" applyBorder="1" applyAlignment="1" applyProtection="1">
      <alignment horizontal="justify" vertical="center" wrapText="1"/>
    </xf>
    <xf numFmtId="0" fontId="22" fillId="5" borderId="15" xfId="0" applyFont="1" applyFill="1" applyBorder="1" applyAlignment="1" applyProtection="1">
      <alignment horizontal="center" vertical="center" wrapText="1"/>
    </xf>
    <xf numFmtId="0" fontId="22" fillId="5" borderId="15" xfId="0" applyFont="1" applyFill="1" applyBorder="1" applyAlignment="1">
      <alignment horizontal="left" vertical="center" wrapText="1"/>
    </xf>
    <xf numFmtId="0" fontId="22" fillId="5" borderId="15" xfId="0" applyFont="1" applyFill="1" applyBorder="1" applyAlignment="1" applyProtection="1">
      <alignment horizontal="center" vertical="center"/>
      <protection locked="0"/>
    </xf>
    <xf numFmtId="0" fontId="66" fillId="5" borderId="17" xfId="0" applyFont="1" applyFill="1" applyBorder="1" applyAlignment="1" applyProtection="1">
      <alignment horizontal="center" vertical="center"/>
    </xf>
    <xf numFmtId="0" fontId="66" fillId="5" borderId="16" xfId="0" applyFont="1" applyFill="1" applyBorder="1" applyAlignment="1" applyProtection="1">
      <alignment horizontal="center" vertical="center"/>
    </xf>
    <xf numFmtId="0" fontId="66" fillId="5" borderId="18" xfId="0" applyFont="1" applyFill="1" applyBorder="1" applyAlignment="1" applyProtection="1">
      <alignment horizontal="center" vertical="center"/>
    </xf>
    <xf numFmtId="0" fontId="66" fillId="5" borderId="15" xfId="0" applyFont="1" applyFill="1" applyBorder="1" applyAlignment="1">
      <alignment horizontal="center" vertical="center" wrapText="1"/>
    </xf>
    <xf numFmtId="0" fontId="22" fillId="5" borderId="18" xfId="0" applyFont="1" applyFill="1" applyBorder="1" applyAlignment="1">
      <alignment horizontal="left" vertical="center"/>
    </xf>
    <xf numFmtId="0" fontId="22" fillId="5" borderId="15" xfId="0" applyFont="1" applyFill="1" applyBorder="1" applyAlignment="1">
      <alignment horizontal="left" vertical="center"/>
    </xf>
    <xf numFmtId="0" fontId="66" fillId="5" borderId="32" xfId="0" applyFont="1" applyFill="1" applyBorder="1" applyAlignment="1" applyProtection="1">
      <alignment horizontal="center" vertical="center" wrapText="1"/>
    </xf>
    <xf numFmtId="0" fontId="22" fillId="5" borderId="18" xfId="0" applyFont="1" applyFill="1" applyBorder="1" applyAlignment="1">
      <alignment horizontal="left" vertical="center" wrapText="1"/>
    </xf>
    <xf numFmtId="0" fontId="3" fillId="5" borderId="15" xfId="0" applyFont="1" applyFill="1" applyBorder="1" applyAlignment="1">
      <alignment horizontal="left"/>
    </xf>
    <xf numFmtId="0" fontId="95" fillId="5" borderId="15" xfId="0" applyFont="1" applyFill="1" applyBorder="1" applyAlignment="1" applyProtection="1">
      <alignment horizontal="center"/>
      <protection locked="0"/>
    </xf>
    <xf numFmtId="0" fontId="2" fillId="5" borderId="0" xfId="0" applyFont="1" applyFill="1" applyAlignment="1" applyProtection="1">
      <alignment horizontal="justify" vertical="top" wrapText="1"/>
    </xf>
    <xf numFmtId="49" fontId="53" fillId="5" borderId="15" xfId="0" applyNumberFormat="1" applyFont="1" applyFill="1" applyBorder="1" applyAlignment="1" applyProtection="1">
      <alignment horizontal="left" vertical="center" wrapText="1"/>
    </xf>
    <xf numFmtId="3" fontId="22" fillId="5" borderId="17" xfId="0" applyNumberFormat="1" applyFont="1" applyFill="1" applyBorder="1" applyAlignment="1" applyProtection="1">
      <alignment horizontal="center" vertical="center"/>
      <protection locked="0"/>
    </xf>
    <xf numFmtId="3" fontId="22" fillId="5" borderId="16" xfId="0" applyNumberFormat="1" applyFont="1" applyFill="1" applyBorder="1" applyAlignment="1" applyProtection="1">
      <alignment horizontal="center" vertical="center"/>
      <protection locked="0"/>
    </xf>
    <xf numFmtId="3" fontId="22" fillId="5" borderId="18" xfId="0" applyNumberFormat="1" applyFont="1" applyFill="1" applyBorder="1" applyAlignment="1" applyProtection="1">
      <alignment horizontal="center" vertical="center"/>
      <protection locked="0"/>
    </xf>
    <xf numFmtId="3" fontId="22" fillId="5" borderId="17" xfId="0" applyNumberFormat="1" applyFont="1" applyFill="1" applyBorder="1" applyAlignment="1" applyProtection="1">
      <alignment horizontal="center" vertical="center"/>
    </xf>
    <xf numFmtId="3" fontId="22" fillId="5" borderId="16" xfId="0" applyNumberFormat="1" applyFont="1" applyFill="1" applyBorder="1" applyAlignment="1" applyProtection="1">
      <alignment horizontal="center" vertical="center"/>
    </xf>
    <xf numFmtId="3" fontId="22" fillId="5" borderId="18" xfId="0" applyNumberFormat="1" applyFont="1" applyFill="1" applyBorder="1" applyAlignment="1" applyProtection="1">
      <alignment horizontal="center" vertical="center"/>
    </xf>
    <xf numFmtId="49" fontId="53" fillId="5" borderId="17" xfId="0" applyNumberFormat="1" applyFont="1" applyFill="1" applyBorder="1" applyAlignment="1" applyProtection="1">
      <alignment horizontal="left" vertical="center"/>
    </xf>
    <xf numFmtId="49" fontId="53" fillId="5" borderId="16" xfId="0" applyNumberFormat="1" applyFont="1" applyFill="1" applyBorder="1" applyAlignment="1" applyProtection="1">
      <alignment horizontal="left" vertical="center"/>
    </xf>
    <xf numFmtId="49" fontId="53" fillId="5" borderId="18" xfId="0" applyNumberFormat="1" applyFont="1" applyFill="1" applyBorder="1" applyAlignment="1" applyProtection="1">
      <alignment horizontal="left" vertical="center"/>
    </xf>
    <xf numFmtId="49" fontId="53" fillId="5" borderId="15" xfId="0" applyNumberFormat="1" applyFont="1" applyFill="1" applyBorder="1" applyAlignment="1" applyProtection="1">
      <alignment horizontal="left" vertical="center"/>
    </xf>
    <xf numFmtId="0" fontId="66" fillId="5" borderId="0" xfId="3" applyFont="1" applyFill="1" applyAlignment="1" applyProtection="1">
      <alignment horizontal="left" vertical="top" wrapText="1"/>
    </xf>
    <xf numFmtId="0" fontId="66" fillId="5" borderId="17" xfId="0" applyFont="1" applyFill="1" applyBorder="1" applyAlignment="1" applyProtection="1">
      <alignment horizontal="center" wrapText="1"/>
    </xf>
    <xf numFmtId="0" fontId="66" fillId="5" borderId="16" xfId="0" applyFont="1" applyFill="1" applyBorder="1" applyAlignment="1" applyProtection="1">
      <alignment horizontal="center" wrapText="1"/>
    </xf>
    <xf numFmtId="0" fontId="66" fillId="5" borderId="18" xfId="0" applyFont="1" applyFill="1" applyBorder="1" applyAlignment="1" applyProtection="1">
      <alignment horizontal="center" wrapText="1"/>
    </xf>
    <xf numFmtId="0" fontId="22" fillId="5" borderId="17" xfId="0" applyFont="1" applyFill="1" applyBorder="1" applyAlignment="1" applyProtection="1">
      <alignment horizontal="center" vertical="center" wrapText="1"/>
    </xf>
    <xf numFmtId="0" fontId="22" fillId="5" borderId="16" xfId="0"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xf>
    <xf numFmtId="0" fontId="95" fillId="5" borderId="18" xfId="0" applyFont="1" applyFill="1" applyBorder="1" applyAlignment="1" applyProtection="1">
      <alignment horizontal="center" vertical="center"/>
      <protection locked="0"/>
    </xf>
    <xf numFmtId="0" fontId="66" fillId="5" borderId="24" xfId="0" applyFont="1" applyFill="1" applyBorder="1" applyAlignment="1" applyProtection="1">
      <alignment horizontal="center" vertical="center" wrapText="1"/>
    </xf>
    <xf numFmtId="0" fontId="66" fillId="5" borderId="0" xfId="0" applyFont="1" applyFill="1" applyBorder="1" applyAlignment="1" applyProtection="1">
      <alignment horizontal="center" vertical="center" wrapText="1"/>
    </xf>
    <xf numFmtId="0" fontId="66" fillId="5" borderId="12" xfId="0" applyFont="1" applyFill="1" applyBorder="1" applyAlignment="1" applyProtection="1">
      <alignment horizontal="center" vertical="center" wrapText="1"/>
    </xf>
    <xf numFmtId="0" fontId="53" fillId="5" borderId="15" xfId="0" applyFont="1" applyFill="1" applyBorder="1" applyAlignment="1" applyProtection="1">
      <alignment horizontal="center" vertical="center" textRotation="90" wrapText="1"/>
    </xf>
    <xf numFmtId="0" fontId="3" fillId="5" borderId="15" xfId="0" applyFont="1" applyFill="1" applyBorder="1" applyAlignment="1" applyProtection="1">
      <alignment horizontal="left" vertical="center"/>
    </xf>
    <xf numFmtId="0" fontId="64" fillId="5" borderId="15" xfId="0" applyFont="1" applyFill="1" applyBorder="1" applyAlignment="1" applyProtection="1">
      <alignment horizontal="center"/>
      <protection locked="0"/>
    </xf>
    <xf numFmtId="0" fontId="53" fillId="5" borderId="15" xfId="0" applyFont="1" applyFill="1" applyBorder="1" applyAlignment="1" applyProtection="1">
      <alignment horizontal="center" vertical="center" textRotation="90"/>
    </xf>
    <xf numFmtId="0" fontId="2" fillId="5" borderId="15" xfId="0" applyFont="1" applyFill="1" applyBorder="1" applyAlignment="1" applyProtection="1">
      <alignment horizontal="center" vertical="center" wrapText="1"/>
      <protection locked="0"/>
    </xf>
    <xf numFmtId="0" fontId="43" fillId="5" borderId="0" xfId="0" applyFont="1" applyFill="1" applyAlignment="1" applyProtection="1">
      <alignment horizontal="left" vertical="center" wrapText="1"/>
    </xf>
    <xf numFmtId="49" fontId="7" fillId="5" borderId="17" xfId="0" applyNumberFormat="1" applyFont="1" applyFill="1" applyBorder="1" applyAlignment="1" applyProtection="1">
      <alignment horizontal="center"/>
      <protection locked="0"/>
    </xf>
    <xf numFmtId="49" fontId="7" fillId="5" borderId="16" xfId="0" applyNumberFormat="1" applyFont="1" applyFill="1" applyBorder="1" applyAlignment="1" applyProtection="1">
      <alignment horizontal="center"/>
      <protection locked="0"/>
    </xf>
    <xf numFmtId="49" fontId="7" fillId="5" borderId="18" xfId="0" applyNumberFormat="1" applyFont="1" applyFill="1" applyBorder="1" applyAlignment="1" applyProtection="1">
      <alignment horizontal="center"/>
      <protection locked="0"/>
    </xf>
    <xf numFmtId="0" fontId="2" fillId="5" borderId="15" xfId="0" applyFont="1" applyFill="1" applyBorder="1" applyAlignment="1" applyProtection="1">
      <alignment horizontal="center" wrapText="1"/>
    </xf>
    <xf numFmtId="0" fontId="3" fillId="5" borderId="15"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22" fillId="5" borderId="15" xfId="0" applyFont="1" applyFill="1" applyBorder="1" applyAlignment="1" applyProtection="1">
      <alignment horizontal="center" wrapText="1"/>
      <protection locked="0"/>
    </xf>
    <xf numFmtId="0" fontId="22" fillId="5" borderId="32" xfId="0" applyFont="1" applyFill="1" applyBorder="1" applyAlignment="1">
      <alignment horizontal="left" vertical="center" wrapText="1"/>
    </xf>
    <xf numFmtId="0" fontId="22" fillId="5" borderId="18" xfId="0" applyFont="1" applyFill="1" applyBorder="1" applyAlignment="1" applyProtection="1">
      <alignment horizontal="center" wrapText="1"/>
      <protection locked="0"/>
    </xf>
    <xf numFmtId="0" fontId="22" fillId="5" borderId="25" xfId="0" applyFont="1" applyFill="1" applyBorder="1" applyAlignment="1">
      <alignment horizontal="left" vertical="center" wrapText="1"/>
    </xf>
    <xf numFmtId="0" fontId="41" fillId="5" borderId="0" xfId="0" applyFont="1" applyFill="1" applyAlignment="1" applyProtection="1">
      <alignment horizontal="justify" vertical="center" wrapText="1"/>
    </xf>
    <xf numFmtId="0" fontId="22" fillId="5" borderId="17" xfId="0" applyFont="1" applyFill="1" applyBorder="1" applyAlignment="1" applyProtection="1">
      <alignment horizontal="justify" vertical="center" wrapText="1"/>
    </xf>
    <xf numFmtId="0" fontId="22" fillId="5" borderId="16" xfId="0" applyFont="1" applyFill="1" applyBorder="1" applyAlignment="1" applyProtection="1">
      <alignment horizontal="justify" vertical="center" wrapText="1"/>
    </xf>
    <xf numFmtId="0" fontId="22" fillId="5" borderId="18" xfId="0" applyFont="1" applyFill="1" applyBorder="1" applyAlignment="1" applyProtection="1">
      <alignment horizontal="justify" vertical="center" wrapText="1"/>
    </xf>
    <xf numFmtId="49" fontId="22" fillId="5" borderId="17" xfId="0" applyNumberFormat="1" applyFont="1" applyFill="1" applyBorder="1" applyAlignment="1" applyProtection="1">
      <alignment horizontal="justify" vertical="top" wrapText="1"/>
    </xf>
    <xf numFmtId="49" fontId="22" fillId="5" borderId="16" xfId="0" applyNumberFormat="1" applyFont="1" applyFill="1" applyBorder="1" applyAlignment="1" applyProtection="1">
      <alignment horizontal="justify" vertical="top" wrapText="1"/>
    </xf>
    <xf numFmtId="49" fontId="22" fillId="5" borderId="18" xfId="0" applyNumberFormat="1" applyFont="1" applyFill="1" applyBorder="1" applyAlignment="1" applyProtection="1">
      <alignment horizontal="justify" vertical="top" wrapText="1"/>
    </xf>
    <xf numFmtId="0" fontId="22" fillId="5" borderId="17" xfId="0" applyNumberFormat="1" applyFont="1" applyFill="1" applyBorder="1" applyAlignment="1" applyProtection="1">
      <alignment horizontal="center" vertical="center" wrapText="1"/>
      <protection locked="0"/>
    </xf>
    <xf numFmtId="0" fontId="22" fillId="5" borderId="16" xfId="0" applyNumberFormat="1" applyFont="1" applyFill="1" applyBorder="1" applyAlignment="1" applyProtection="1">
      <alignment horizontal="center" vertical="center" wrapText="1"/>
      <protection locked="0"/>
    </xf>
    <xf numFmtId="0" fontId="22" fillId="5" borderId="18" xfId="0" applyNumberFormat="1" applyFont="1" applyFill="1" applyBorder="1" applyAlignment="1" applyProtection="1">
      <alignment horizontal="center" vertical="center" wrapText="1"/>
      <protection locked="0"/>
    </xf>
    <xf numFmtId="2" fontId="2" fillId="5" borderId="17" xfId="0" applyNumberFormat="1" applyFont="1" applyFill="1" applyBorder="1" applyAlignment="1" applyProtection="1">
      <alignment horizontal="center" vertical="center" wrapText="1"/>
    </xf>
    <xf numFmtId="2" fontId="2" fillId="5" borderId="16" xfId="0" applyNumberFormat="1" applyFont="1" applyFill="1" applyBorder="1" applyAlignment="1" applyProtection="1">
      <alignment horizontal="center" vertical="center" wrapText="1"/>
    </xf>
    <xf numFmtId="2" fontId="2" fillId="5" borderId="18" xfId="0" applyNumberFormat="1" applyFont="1" applyFill="1" applyBorder="1" applyAlignment="1" applyProtection="1">
      <alignment horizontal="center" vertical="center" wrapText="1"/>
    </xf>
    <xf numFmtId="0" fontId="66" fillId="9" borderId="35" xfId="0" applyFont="1" applyFill="1" applyBorder="1" applyAlignment="1" applyProtection="1">
      <alignment horizontal="center" vertical="center"/>
    </xf>
    <xf numFmtId="0" fontId="66" fillId="9" borderId="36" xfId="0" applyFont="1" applyFill="1" applyBorder="1" applyAlignment="1" applyProtection="1">
      <alignment horizontal="center" vertical="center"/>
    </xf>
    <xf numFmtId="0" fontId="73" fillId="5" borderId="15" xfId="0" applyFont="1" applyFill="1" applyBorder="1" applyAlignment="1" applyProtection="1">
      <alignment horizontal="center" vertical="center" wrapText="1"/>
    </xf>
    <xf numFmtId="0" fontId="66" fillId="5" borderId="17" xfId="0" applyFont="1" applyFill="1" applyBorder="1" applyAlignment="1" applyProtection="1">
      <alignment horizontal="center"/>
    </xf>
    <xf numFmtId="0" fontId="66" fillId="5" borderId="16" xfId="0" applyFont="1" applyFill="1" applyBorder="1" applyAlignment="1" applyProtection="1">
      <alignment horizontal="center"/>
    </xf>
    <xf numFmtId="0" fontId="66" fillId="5" borderId="18" xfId="0" applyFont="1" applyFill="1" applyBorder="1" applyAlignment="1" applyProtection="1">
      <alignment horizontal="center"/>
    </xf>
    <xf numFmtId="0" fontId="7" fillId="5" borderId="0" xfId="0" applyFont="1" applyFill="1" applyBorder="1" applyAlignment="1" applyProtection="1">
      <alignment horizontal="center"/>
    </xf>
    <xf numFmtId="0" fontId="66" fillId="7" borderId="40" xfId="0" applyFont="1" applyFill="1" applyBorder="1" applyAlignment="1" applyProtection="1">
      <alignment horizontal="center" vertical="center"/>
    </xf>
    <xf numFmtId="0" fontId="66" fillId="7" borderId="41" xfId="0" applyFont="1" applyFill="1" applyBorder="1" applyAlignment="1" applyProtection="1">
      <alignment horizontal="center" vertical="center"/>
    </xf>
    <xf numFmtId="0" fontId="66" fillId="7" borderId="42" xfId="0" applyFont="1" applyFill="1" applyBorder="1" applyAlignment="1" applyProtection="1">
      <alignment horizontal="center" vertical="center"/>
    </xf>
    <xf numFmtId="0" fontId="65" fillId="5" borderId="0" xfId="0" applyFont="1" applyFill="1" applyAlignment="1" applyProtection="1">
      <alignment horizontal="left" vertical="center" wrapText="1"/>
    </xf>
    <xf numFmtId="0" fontId="46" fillId="5" borderId="20" xfId="0" applyNumberFormat="1" applyFont="1" applyFill="1" applyBorder="1" applyAlignment="1" applyProtection="1">
      <alignment horizontal="center" vertical="center"/>
      <protection locked="0"/>
    </xf>
    <xf numFmtId="0" fontId="46" fillId="5" borderId="8" xfId="0" applyNumberFormat="1" applyFont="1" applyFill="1" applyBorder="1" applyAlignment="1" applyProtection="1">
      <alignment horizontal="center" vertical="center"/>
      <protection locked="0"/>
    </xf>
    <xf numFmtId="0" fontId="46" fillId="5" borderId="21" xfId="0" applyNumberFormat="1" applyFont="1" applyFill="1" applyBorder="1" applyAlignment="1" applyProtection="1">
      <alignment horizontal="center" vertical="center"/>
      <protection locked="0"/>
    </xf>
    <xf numFmtId="49" fontId="22" fillId="5" borderId="15" xfId="0" applyNumberFormat="1" applyFont="1" applyFill="1" applyBorder="1" applyAlignment="1" applyProtection="1">
      <alignment horizontal="justify" vertical="center" wrapText="1"/>
    </xf>
    <xf numFmtId="3" fontId="3" fillId="5" borderId="15" xfId="0" applyNumberFormat="1" applyFont="1" applyFill="1" applyBorder="1" applyAlignment="1" applyProtection="1">
      <alignment horizontal="center" wrapText="1"/>
      <protection locked="0"/>
    </xf>
    <xf numFmtId="0" fontId="3" fillId="5" borderId="17" xfId="0" applyFont="1" applyFill="1" applyBorder="1" applyAlignment="1" applyProtection="1">
      <alignment horizontal="center"/>
      <protection locked="0"/>
    </xf>
    <xf numFmtId="0" fontId="3" fillId="5" borderId="16" xfId="0" applyFont="1" applyFill="1" applyBorder="1" applyAlignment="1" applyProtection="1">
      <alignment horizontal="center"/>
      <protection locked="0"/>
    </xf>
    <xf numFmtId="0" fontId="3" fillId="5" borderId="18" xfId="0" applyFont="1" applyFill="1" applyBorder="1" applyAlignment="1" applyProtection="1">
      <alignment horizontal="center"/>
      <protection locked="0"/>
    </xf>
    <xf numFmtId="49" fontId="22" fillId="5" borderId="17" xfId="0" applyNumberFormat="1" applyFont="1" applyFill="1" applyBorder="1" applyAlignment="1" applyProtection="1">
      <alignment horizontal="justify" vertical="center"/>
    </xf>
    <xf numFmtId="49" fontId="22" fillId="5" borderId="16" xfId="0" applyNumberFormat="1" applyFont="1" applyFill="1" applyBorder="1" applyAlignment="1" applyProtection="1">
      <alignment horizontal="justify" vertical="center"/>
    </xf>
    <xf numFmtId="49" fontId="22" fillId="5" borderId="18" xfId="0" applyNumberFormat="1" applyFont="1" applyFill="1" applyBorder="1" applyAlignment="1" applyProtection="1">
      <alignment horizontal="justify" vertical="center"/>
    </xf>
    <xf numFmtId="0" fontId="2" fillId="5" borderId="15" xfId="0" applyFont="1" applyFill="1" applyBorder="1" applyAlignment="1" applyProtection="1">
      <alignment horizontal="center" vertical="top" wrapText="1"/>
    </xf>
    <xf numFmtId="0" fontId="2" fillId="5" borderId="0"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5" borderId="22"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6" xfId="0" applyFont="1" applyFill="1" applyBorder="1" applyAlignment="1" applyProtection="1">
      <alignment horizontal="center" vertical="center" wrapText="1"/>
    </xf>
    <xf numFmtId="0" fontId="2" fillId="5" borderId="18"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3" fillId="5" borderId="15" xfId="0" applyFont="1" applyFill="1" applyBorder="1" applyAlignment="1" applyProtection="1">
      <alignment horizontal="left" vertical="top"/>
    </xf>
    <xf numFmtId="0" fontId="3" fillId="5" borderId="15" xfId="0" applyFont="1" applyFill="1" applyBorder="1" applyAlignment="1" applyProtection="1">
      <alignment horizontal="center" vertical="top" wrapText="1"/>
      <protection locked="0"/>
    </xf>
    <xf numFmtId="0" fontId="3" fillId="5" borderId="15" xfId="0" applyFont="1" applyFill="1" applyBorder="1" applyAlignment="1" applyProtection="1">
      <alignment horizontal="center" vertical="top" wrapText="1"/>
    </xf>
    <xf numFmtId="0" fontId="3" fillId="5" borderId="17" xfId="0" applyFont="1" applyFill="1" applyBorder="1" applyAlignment="1" applyProtection="1">
      <alignment horizontal="left" vertical="top" wrapText="1"/>
    </xf>
    <xf numFmtId="0" fontId="3" fillId="5" borderId="16" xfId="0" applyFont="1" applyFill="1" applyBorder="1" applyAlignment="1" applyProtection="1">
      <alignment horizontal="left" vertical="top" wrapText="1"/>
    </xf>
    <xf numFmtId="0" fontId="3" fillId="5" borderId="18" xfId="0" applyFont="1" applyFill="1" applyBorder="1" applyAlignment="1" applyProtection="1">
      <alignment horizontal="left" vertical="top" wrapText="1"/>
    </xf>
    <xf numFmtId="0" fontId="3" fillId="5" borderId="15" xfId="0" applyFont="1" applyFill="1" applyBorder="1" applyAlignment="1" applyProtection="1">
      <alignment horizontal="center" wrapText="1"/>
      <protection locked="0"/>
    </xf>
    <xf numFmtId="0" fontId="41" fillId="5" borderId="0" xfId="0" applyFont="1" applyFill="1" applyBorder="1" applyAlignment="1" applyProtection="1">
      <alignment horizontal="justify" vertical="top" wrapText="1"/>
    </xf>
    <xf numFmtId="0" fontId="2" fillId="7" borderId="40" xfId="0" applyFont="1" applyFill="1" applyBorder="1" applyAlignment="1" applyProtection="1">
      <alignment horizontal="center" vertical="center"/>
    </xf>
    <xf numFmtId="0" fontId="2" fillId="7" borderId="41" xfId="0" applyFont="1" applyFill="1" applyBorder="1" applyAlignment="1" applyProtection="1">
      <alignment horizontal="center" vertical="center"/>
    </xf>
    <xf numFmtId="0" fontId="2" fillId="7" borderId="42" xfId="0" applyFont="1" applyFill="1" applyBorder="1" applyAlignment="1" applyProtection="1">
      <alignment horizontal="center" vertical="center"/>
    </xf>
    <xf numFmtId="0" fontId="41" fillId="5" borderId="12" xfId="0" applyFont="1" applyFill="1" applyBorder="1" applyAlignment="1" applyProtection="1">
      <alignment horizontal="justify" vertical="top" wrapText="1"/>
    </xf>
    <xf numFmtId="0" fontId="46" fillId="5" borderId="17" xfId="0" applyFont="1" applyFill="1" applyBorder="1" applyAlignment="1" applyProtection="1">
      <alignment horizontal="center" vertical="center"/>
    </xf>
    <xf numFmtId="0" fontId="46" fillId="5" borderId="16" xfId="0"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66" fillId="5" borderId="22" xfId="0" applyFont="1" applyFill="1" applyBorder="1" applyAlignment="1" applyProtection="1">
      <alignment horizontal="center" vertical="center" textRotation="90" wrapText="1"/>
    </xf>
    <xf numFmtId="0" fontId="66" fillId="5" borderId="19" xfId="0" applyFont="1" applyFill="1" applyBorder="1" applyAlignment="1" applyProtection="1">
      <alignment horizontal="center" vertical="center" textRotation="90" wrapText="1"/>
    </xf>
    <xf numFmtId="0" fontId="66" fillId="5" borderId="23" xfId="0" applyFont="1" applyFill="1" applyBorder="1" applyAlignment="1" applyProtection="1">
      <alignment horizontal="center" vertical="center" textRotation="90" wrapText="1"/>
    </xf>
    <xf numFmtId="0" fontId="66" fillId="5" borderId="14" xfId="0" applyFont="1" applyFill="1" applyBorder="1" applyAlignment="1" applyProtection="1">
      <alignment horizontal="center" vertical="center" textRotation="90" wrapText="1"/>
    </xf>
    <xf numFmtId="0" fontId="22" fillId="5" borderId="17" xfId="0" applyFont="1" applyFill="1" applyBorder="1" applyAlignment="1" applyProtection="1">
      <alignment horizontal="center" vertical="center" textRotation="90" wrapText="1"/>
    </xf>
    <xf numFmtId="0" fontId="22" fillId="5" borderId="18" xfId="0" applyFont="1" applyFill="1" applyBorder="1" applyAlignment="1" applyProtection="1">
      <alignment horizontal="center" vertical="center" textRotation="90" wrapText="1"/>
    </xf>
    <xf numFmtId="49" fontId="22" fillId="5" borderId="17" xfId="0" applyNumberFormat="1" applyFont="1" applyFill="1" applyBorder="1" applyAlignment="1" applyProtection="1">
      <alignment horizontal="left" vertical="center" wrapText="1"/>
    </xf>
    <xf numFmtId="49" fontId="22" fillId="5" borderId="16" xfId="0" applyNumberFormat="1" applyFont="1" applyFill="1" applyBorder="1" applyAlignment="1" applyProtection="1">
      <alignment horizontal="left" vertical="center" wrapText="1"/>
    </xf>
    <xf numFmtId="49" fontId="22" fillId="5" borderId="18" xfId="0" applyNumberFormat="1" applyFont="1" applyFill="1" applyBorder="1" applyAlignment="1" applyProtection="1">
      <alignment horizontal="left" vertical="center" wrapText="1"/>
    </xf>
    <xf numFmtId="0" fontId="73" fillId="5" borderId="22" xfId="0" applyFont="1" applyFill="1" applyBorder="1" applyAlignment="1" applyProtection="1">
      <alignment horizontal="center" vertical="center" textRotation="90" wrapText="1"/>
    </xf>
    <xf numFmtId="0" fontId="73" fillId="5" borderId="19" xfId="0" applyFont="1" applyFill="1" applyBorder="1" applyAlignment="1" applyProtection="1">
      <alignment horizontal="center" vertical="center" textRotation="90" wrapText="1"/>
    </xf>
    <xf numFmtId="0" fontId="73" fillId="5" borderId="23" xfId="0" applyFont="1" applyFill="1" applyBorder="1" applyAlignment="1" applyProtection="1">
      <alignment horizontal="center" vertical="center" textRotation="90" wrapText="1"/>
    </xf>
    <xf numFmtId="0" fontId="73" fillId="5" borderId="14" xfId="0" applyFont="1" applyFill="1" applyBorder="1" applyAlignment="1" applyProtection="1">
      <alignment horizontal="center" vertical="center" textRotation="90" wrapText="1"/>
    </xf>
    <xf numFmtId="0" fontId="53" fillId="5" borderId="17" xfId="0" applyFont="1" applyFill="1" applyBorder="1" applyAlignment="1" applyProtection="1">
      <alignment horizontal="center" vertical="center" textRotation="90" wrapText="1"/>
    </xf>
    <xf numFmtId="0" fontId="53" fillId="5" borderId="18" xfId="0" applyFont="1" applyFill="1" applyBorder="1" applyAlignment="1" applyProtection="1">
      <alignment horizontal="center" vertical="center" textRotation="90" wrapText="1"/>
    </xf>
    <xf numFmtId="0" fontId="66" fillId="5" borderId="22" xfId="0" applyFont="1" applyFill="1" applyBorder="1" applyAlignment="1" applyProtection="1">
      <alignment horizontal="center" vertical="center"/>
    </xf>
    <xf numFmtId="0" fontId="66" fillId="5" borderId="1" xfId="0" applyFont="1" applyFill="1" applyBorder="1" applyAlignment="1" applyProtection="1">
      <alignment horizontal="center" vertical="center"/>
    </xf>
    <xf numFmtId="0" fontId="66" fillId="5" borderId="19" xfId="0" applyFont="1" applyFill="1" applyBorder="1" applyAlignment="1" applyProtection="1">
      <alignment horizontal="center" vertical="center"/>
    </xf>
    <xf numFmtId="0" fontId="66" fillId="5" borderId="24" xfId="0" applyFont="1" applyFill="1" applyBorder="1" applyAlignment="1" applyProtection="1">
      <alignment horizontal="center" vertical="center"/>
    </xf>
    <xf numFmtId="0" fontId="66" fillId="5" borderId="0" xfId="0" applyFont="1" applyFill="1" applyBorder="1" applyAlignment="1" applyProtection="1">
      <alignment horizontal="center" vertical="center"/>
    </xf>
    <xf numFmtId="0" fontId="66" fillId="5" borderId="12" xfId="0" applyFont="1" applyFill="1" applyBorder="1" applyAlignment="1" applyProtection="1">
      <alignment horizontal="center" vertical="center"/>
    </xf>
    <xf numFmtId="0" fontId="66" fillId="5" borderId="23" xfId="0" applyFont="1" applyFill="1" applyBorder="1" applyAlignment="1" applyProtection="1">
      <alignment horizontal="center" vertical="center"/>
    </xf>
    <xf numFmtId="0" fontId="66" fillId="5" borderId="4" xfId="0" applyFont="1" applyFill="1" applyBorder="1" applyAlignment="1" applyProtection="1">
      <alignment horizontal="center" vertical="center"/>
    </xf>
    <xf numFmtId="0" fontId="66" fillId="5" borderId="14" xfId="0" applyFont="1" applyFill="1" applyBorder="1" applyAlignment="1" applyProtection="1">
      <alignment horizontal="center" vertical="center"/>
    </xf>
    <xf numFmtId="3" fontId="66" fillId="5" borderId="17" xfId="0" applyNumberFormat="1" applyFont="1" applyFill="1" applyBorder="1" applyAlignment="1" applyProtection="1">
      <alignment horizontal="center" vertical="center"/>
    </xf>
    <xf numFmtId="3" fontId="66" fillId="5" borderId="16" xfId="0" applyNumberFormat="1" applyFont="1" applyFill="1" applyBorder="1" applyAlignment="1" applyProtection="1">
      <alignment horizontal="center" vertical="center"/>
    </xf>
    <xf numFmtId="3" fontId="66" fillId="5" borderId="18" xfId="0" applyNumberFormat="1" applyFont="1" applyFill="1" applyBorder="1" applyAlignment="1" applyProtection="1">
      <alignment horizontal="center" vertical="center"/>
    </xf>
    <xf numFmtId="0" fontId="66" fillId="5" borderId="0" xfId="0" applyFont="1" applyFill="1" applyAlignment="1" applyProtection="1">
      <alignment horizontal="left" vertical="top" wrapText="1"/>
    </xf>
    <xf numFmtId="49" fontId="22" fillId="5" borderId="17" xfId="0" applyNumberFormat="1" applyFont="1" applyFill="1" applyBorder="1" applyAlignment="1" applyProtection="1">
      <alignment horizontal="left" vertical="center"/>
    </xf>
    <xf numFmtId="49" fontId="22" fillId="5" borderId="16" xfId="0" applyNumberFormat="1" applyFont="1" applyFill="1" applyBorder="1" applyAlignment="1" applyProtection="1">
      <alignment horizontal="left" vertical="center"/>
    </xf>
    <xf numFmtId="49" fontId="22" fillId="5" borderId="18" xfId="0" applyNumberFormat="1" applyFont="1" applyFill="1" applyBorder="1" applyAlignment="1" applyProtection="1">
      <alignment horizontal="left" vertical="center"/>
    </xf>
    <xf numFmtId="3" fontId="66" fillId="5" borderId="20" xfId="0" applyNumberFormat="1" applyFont="1" applyFill="1" applyBorder="1" applyAlignment="1" applyProtection="1">
      <alignment horizontal="center" vertical="center" shrinkToFit="1"/>
      <protection locked="0"/>
    </xf>
    <xf numFmtId="3" fontId="66" fillId="5" borderId="8" xfId="0" applyNumberFormat="1" applyFont="1" applyFill="1" applyBorder="1" applyAlignment="1" applyProtection="1">
      <alignment horizontal="center" vertical="center" shrinkToFit="1"/>
      <protection locked="0"/>
    </xf>
    <xf numFmtId="3" fontId="66" fillId="5" borderId="21" xfId="0" applyNumberFormat="1" applyFont="1" applyFill="1" applyBorder="1" applyAlignment="1" applyProtection="1">
      <alignment horizontal="center" vertical="center" shrinkToFit="1"/>
      <protection locked="0"/>
    </xf>
    <xf numFmtId="0" fontId="2" fillId="9" borderId="35" xfId="0" applyFont="1" applyFill="1" applyBorder="1" applyAlignment="1" applyProtection="1">
      <alignment horizontal="center"/>
    </xf>
    <xf numFmtId="0" fontId="2" fillId="9" borderId="36" xfId="0" applyFont="1" applyFill="1" applyBorder="1" applyAlignment="1" applyProtection="1">
      <alignment horizontal="center"/>
    </xf>
    <xf numFmtId="0" fontId="2" fillId="9" borderId="37" xfId="0" applyFont="1" applyFill="1" applyBorder="1" applyAlignment="1" applyProtection="1">
      <alignment horizontal="center"/>
    </xf>
    <xf numFmtId="0" fontId="42" fillId="5" borderId="38" xfId="0" applyFont="1" applyFill="1" applyBorder="1" applyAlignment="1" applyProtection="1">
      <alignment horizontal="left" vertical="top" wrapText="1"/>
    </xf>
    <xf numFmtId="0" fontId="42" fillId="5" borderId="30" xfId="0" applyFont="1" applyFill="1" applyBorder="1" applyAlignment="1" applyProtection="1">
      <alignment horizontal="left" vertical="top" wrapText="1"/>
    </xf>
    <xf numFmtId="0" fontId="42" fillId="5" borderId="39" xfId="0" applyFont="1" applyFill="1" applyBorder="1" applyAlignment="1" applyProtection="1">
      <alignment horizontal="left" vertical="top" wrapText="1"/>
    </xf>
    <xf numFmtId="0" fontId="76" fillId="5" borderId="22" xfId="0" applyFont="1" applyFill="1" applyBorder="1" applyAlignment="1" applyProtection="1">
      <alignment horizontal="justify" vertical="top" wrapText="1"/>
    </xf>
    <xf numFmtId="0" fontId="76" fillId="5" borderId="1" xfId="0" applyFont="1" applyFill="1" applyBorder="1" applyAlignment="1" applyProtection="1">
      <alignment horizontal="justify" vertical="top" wrapText="1"/>
    </xf>
    <xf numFmtId="0" fontId="76" fillId="5" borderId="19" xfId="0" applyFont="1" applyFill="1" applyBorder="1" applyAlignment="1" applyProtection="1">
      <alignment horizontal="justify" vertical="top" wrapText="1"/>
    </xf>
    <xf numFmtId="0" fontId="22" fillId="5" borderId="15" xfId="0" applyFont="1" applyFill="1" applyBorder="1" applyAlignment="1" applyProtection="1">
      <alignment horizontal="left" vertical="center"/>
    </xf>
    <xf numFmtId="0" fontId="22" fillId="5" borderId="15" xfId="0" applyFont="1" applyFill="1" applyBorder="1" applyAlignment="1" applyProtection="1">
      <alignment horizontal="left" vertical="center" wrapText="1"/>
    </xf>
    <xf numFmtId="0" fontId="66" fillId="5" borderId="0" xfId="0" applyFont="1" applyFill="1" applyBorder="1" applyAlignment="1" applyProtection="1">
      <alignment horizontal="left" vertical="top" wrapText="1"/>
    </xf>
    <xf numFmtId="0" fontId="53" fillId="5" borderId="17" xfId="0" applyFont="1" applyFill="1" applyBorder="1" applyAlignment="1" applyProtection="1">
      <alignment horizontal="left" vertical="center" wrapText="1"/>
    </xf>
    <xf numFmtId="0" fontId="53" fillId="5" borderId="16" xfId="0" applyFont="1" applyFill="1" applyBorder="1" applyAlignment="1" applyProtection="1">
      <alignment horizontal="left" vertical="center" wrapText="1"/>
    </xf>
    <xf numFmtId="0" fontId="53" fillId="5" borderId="18" xfId="0" applyFont="1" applyFill="1" applyBorder="1" applyAlignment="1" applyProtection="1">
      <alignment horizontal="left" vertical="center" wrapText="1"/>
    </xf>
    <xf numFmtId="0" fontId="22" fillId="5" borderId="17" xfId="0" applyFont="1" applyFill="1" applyBorder="1" applyAlignment="1" applyProtection="1">
      <alignment horizontal="center"/>
    </xf>
    <xf numFmtId="0" fontId="22" fillId="5" borderId="18" xfId="0" applyFont="1" applyFill="1" applyBorder="1" applyAlignment="1" applyProtection="1">
      <alignment horizontal="center"/>
    </xf>
    <xf numFmtId="0" fontId="73" fillId="5" borderId="17" xfId="0" applyFont="1" applyFill="1" applyBorder="1" applyAlignment="1" applyProtection="1">
      <alignment horizontal="center" vertical="center"/>
    </xf>
    <xf numFmtId="0" fontId="73" fillId="5" borderId="16" xfId="0" applyFont="1" applyFill="1" applyBorder="1" applyAlignment="1" applyProtection="1">
      <alignment horizontal="center" vertical="center"/>
    </xf>
    <xf numFmtId="0" fontId="73" fillId="5" borderId="18" xfId="0" applyFont="1" applyFill="1" applyBorder="1" applyAlignment="1" applyProtection="1">
      <alignment horizontal="center" vertical="center"/>
    </xf>
    <xf numFmtId="0" fontId="66" fillId="5" borderId="15" xfId="0" applyFont="1" applyFill="1" applyBorder="1" applyAlignment="1" applyProtection="1">
      <alignment horizontal="center" vertical="center"/>
      <protection locked="0"/>
    </xf>
    <xf numFmtId="49" fontId="22" fillId="5" borderId="15" xfId="0" applyNumberFormat="1" applyFont="1" applyFill="1" applyBorder="1" applyAlignment="1" applyProtection="1">
      <alignment horizontal="center" vertical="center" wrapText="1"/>
    </xf>
    <xf numFmtId="0" fontId="22" fillId="5" borderId="16" xfId="0" applyFont="1" applyFill="1" applyBorder="1" applyAlignment="1" applyProtection="1">
      <alignment horizontal="center" vertical="center" wrapText="1"/>
      <protection locked="0"/>
    </xf>
    <xf numFmtId="0" fontId="46" fillId="5" borderId="15" xfId="0" applyFont="1" applyFill="1" applyBorder="1" applyAlignment="1" applyProtection="1">
      <alignment horizontal="center" vertical="center"/>
    </xf>
    <xf numFmtId="0" fontId="22" fillId="5" borderId="22" xfId="0"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wrapText="1"/>
    </xf>
    <xf numFmtId="0" fontId="22" fillId="5" borderId="19" xfId="0" applyFont="1" applyFill="1" applyBorder="1" applyAlignment="1" applyProtection="1">
      <alignment horizontal="center" vertical="center" wrapText="1"/>
    </xf>
    <xf numFmtId="0" fontId="22" fillId="5" borderId="23" xfId="0" applyFont="1" applyFill="1" applyBorder="1" applyAlignment="1" applyProtection="1">
      <alignment horizontal="center" vertical="center" wrapText="1"/>
    </xf>
    <xf numFmtId="0" fontId="22" fillId="5" borderId="4" xfId="0" applyFont="1" applyFill="1" applyBorder="1" applyAlignment="1" applyProtection="1">
      <alignment horizontal="center" vertical="center" wrapText="1"/>
    </xf>
    <xf numFmtId="0" fontId="22" fillId="5" borderId="14" xfId="0" applyFont="1" applyFill="1" applyBorder="1" applyAlignment="1" applyProtection="1">
      <alignment horizontal="center" vertical="center" wrapText="1"/>
    </xf>
    <xf numFmtId="0" fontId="41" fillId="5" borderId="0" xfId="0" applyFont="1" applyFill="1" applyBorder="1" applyAlignment="1" applyProtection="1">
      <alignment horizontal="left" vertical="top" wrapText="1"/>
    </xf>
    <xf numFmtId="0" fontId="41" fillId="5" borderId="12" xfId="0" applyFont="1" applyFill="1" applyBorder="1" applyAlignment="1" applyProtection="1">
      <alignment horizontal="left" vertical="top" wrapText="1"/>
    </xf>
    <xf numFmtId="0" fontId="27" fillId="5" borderId="0" xfId="0" applyFont="1" applyFill="1" applyBorder="1" applyAlignment="1" applyProtection="1">
      <alignment horizontal="left" vertical="top" wrapText="1"/>
    </xf>
    <xf numFmtId="0" fontId="27" fillId="5" borderId="12" xfId="0" applyFont="1" applyFill="1" applyBorder="1" applyAlignment="1" applyProtection="1">
      <alignment horizontal="left" vertical="top" wrapText="1"/>
    </xf>
    <xf numFmtId="0" fontId="70" fillId="5" borderId="0" xfId="0" applyFont="1" applyFill="1" applyBorder="1" applyAlignment="1" applyProtection="1">
      <alignment horizontal="left" vertical="top" wrapText="1"/>
    </xf>
    <xf numFmtId="0" fontId="70" fillId="5" borderId="12" xfId="0" applyFont="1" applyFill="1" applyBorder="1" applyAlignment="1" applyProtection="1">
      <alignment horizontal="left" vertical="top" wrapText="1"/>
    </xf>
    <xf numFmtId="0" fontId="41" fillId="5" borderId="4" xfId="0" applyFont="1" applyFill="1" applyBorder="1" applyAlignment="1" applyProtection="1">
      <alignment horizontal="left" vertical="top" wrapText="1"/>
    </xf>
    <xf numFmtId="0" fontId="41" fillId="5" borderId="14" xfId="0" applyFont="1" applyFill="1" applyBorder="1" applyAlignment="1" applyProtection="1">
      <alignment horizontal="left" vertical="top" wrapText="1"/>
    </xf>
    <xf numFmtId="0" fontId="42" fillId="5" borderId="22" xfId="0" applyFont="1" applyFill="1" applyBorder="1" applyAlignment="1" applyProtection="1">
      <alignment horizontal="justify" vertical="top" wrapText="1"/>
    </xf>
    <xf numFmtId="0" fontId="42" fillId="5" borderId="1" xfId="0" applyFont="1" applyFill="1" applyBorder="1" applyAlignment="1" applyProtection="1">
      <alignment horizontal="justify" vertical="top" wrapText="1"/>
    </xf>
    <xf numFmtId="0" fontId="42" fillId="5" borderId="19" xfId="0" applyFont="1" applyFill="1" applyBorder="1" applyAlignment="1" applyProtection="1">
      <alignment horizontal="justify" vertical="top" wrapText="1"/>
    </xf>
    <xf numFmtId="0" fontId="73" fillId="5" borderId="17" xfId="0" applyFont="1" applyFill="1" applyBorder="1" applyAlignment="1" applyProtection="1">
      <alignment horizontal="center" vertical="center" wrapText="1"/>
    </xf>
    <xf numFmtId="0" fontId="73" fillId="5" borderId="16" xfId="0" applyFont="1" applyFill="1" applyBorder="1" applyAlignment="1" applyProtection="1">
      <alignment horizontal="center" vertical="center" wrapText="1"/>
    </xf>
    <xf numFmtId="0" fontId="73" fillId="5" borderId="18" xfId="0" applyFont="1" applyFill="1" applyBorder="1" applyAlignment="1" applyProtection="1">
      <alignment horizontal="center" vertical="center" wrapText="1"/>
    </xf>
    <xf numFmtId="0" fontId="53" fillId="5" borderId="17" xfId="0" applyFont="1" applyFill="1" applyBorder="1" applyAlignment="1" applyProtection="1">
      <alignment horizontal="left" vertical="top"/>
    </xf>
    <xf numFmtId="0" fontId="53" fillId="5" borderId="16" xfId="0" applyFont="1" applyFill="1" applyBorder="1" applyAlignment="1" applyProtection="1">
      <alignment horizontal="left" vertical="top"/>
    </xf>
    <xf numFmtId="0" fontId="53" fillId="5" borderId="18" xfId="0" applyFont="1" applyFill="1" applyBorder="1" applyAlignment="1" applyProtection="1">
      <alignment horizontal="left" vertical="top"/>
    </xf>
    <xf numFmtId="0" fontId="53" fillId="5" borderId="17" xfId="0" applyFont="1" applyFill="1" applyBorder="1" applyAlignment="1" applyProtection="1">
      <alignment horizontal="left" vertical="top" wrapText="1"/>
    </xf>
    <xf numFmtId="0" fontId="53" fillId="5" borderId="16" xfId="0" applyFont="1" applyFill="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22" fillId="5" borderId="15" xfId="0" applyFont="1" applyFill="1" applyBorder="1" applyAlignment="1" applyProtection="1">
      <alignment horizontal="justify" vertical="center" wrapText="1"/>
    </xf>
    <xf numFmtId="0" fontId="3" fillId="5" borderId="17" xfId="0" applyFont="1" applyFill="1" applyBorder="1" applyAlignment="1" applyProtection="1">
      <alignment horizontal="justify" vertical="top" wrapText="1"/>
    </xf>
    <xf numFmtId="0" fontId="3" fillId="5" borderId="16" xfId="0" applyFont="1" applyFill="1" applyBorder="1" applyAlignment="1" applyProtection="1">
      <alignment horizontal="justify" vertical="top" wrapText="1"/>
    </xf>
    <xf numFmtId="0" fontId="3" fillId="5" borderId="18" xfId="0" applyFont="1" applyFill="1" applyBorder="1" applyAlignment="1" applyProtection="1">
      <alignment horizontal="justify" vertical="top" wrapText="1"/>
    </xf>
    <xf numFmtId="0" fontId="3" fillId="5" borderId="17"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27" fillId="5" borderId="17" xfId="0" applyFont="1" applyFill="1" applyBorder="1" applyAlignment="1" applyProtection="1">
      <alignment horizontal="left" vertical="top" wrapText="1"/>
    </xf>
    <xf numFmtId="0" fontId="27" fillId="5" borderId="16" xfId="0" applyFont="1" applyFill="1" applyBorder="1" applyAlignment="1" applyProtection="1">
      <alignment horizontal="left" vertical="top" wrapText="1"/>
    </xf>
    <xf numFmtId="0" fontId="27" fillId="5" borderId="18" xfId="0" applyFont="1" applyFill="1" applyBorder="1" applyAlignment="1" applyProtection="1">
      <alignment horizontal="left" vertical="top" wrapText="1"/>
    </xf>
    <xf numFmtId="0" fontId="66" fillId="5" borderId="15" xfId="0" applyFont="1" applyFill="1" applyBorder="1" applyAlignment="1" applyProtection="1">
      <alignment horizontal="center" vertical="center" textRotation="90" wrapText="1"/>
    </xf>
    <xf numFmtId="0" fontId="22" fillId="5" borderId="15" xfId="0" applyFont="1" applyFill="1" applyBorder="1" applyAlignment="1" applyProtection="1">
      <alignment horizontal="center" vertical="top" wrapText="1"/>
      <protection locked="0"/>
    </xf>
    <xf numFmtId="0" fontId="22" fillId="5" borderId="15" xfId="0" applyFont="1" applyFill="1" applyBorder="1" applyAlignment="1" applyProtection="1">
      <alignment horizontal="center" vertical="top" wrapText="1"/>
    </xf>
    <xf numFmtId="0" fontId="33" fillId="5" borderId="17" xfId="0" applyFont="1" applyFill="1" applyBorder="1" applyAlignment="1" applyProtection="1">
      <alignment horizontal="center" vertical="center" wrapText="1"/>
    </xf>
    <xf numFmtId="0" fontId="33" fillId="5" borderId="16" xfId="0" applyFont="1" applyFill="1" applyBorder="1" applyAlignment="1" applyProtection="1">
      <alignment horizontal="center" vertical="center" wrapText="1"/>
    </xf>
    <xf numFmtId="0" fontId="33" fillId="5" borderId="18" xfId="0" applyFont="1" applyFill="1" applyBorder="1" applyAlignment="1" applyProtection="1">
      <alignment horizontal="center" vertical="center" wrapText="1"/>
    </xf>
    <xf numFmtId="0" fontId="33" fillId="5" borderId="15" xfId="0" applyFont="1" applyFill="1" applyBorder="1" applyAlignment="1" applyProtection="1">
      <alignment horizontal="center" vertical="center"/>
    </xf>
    <xf numFmtId="0" fontId="67" fillId="5" borderId="4" xfId="0" applyFont="1" applyFill="1" applyBorder="1" applyAlignment="1" applyProtection="1">
      <alignment horizontal="justify" vertical="top" wrapText="1"/>
    </xf>
    <xf numFmtId="0" fontId="66" fillId="5" borderId="0" xfId="0" applyFont="1" applyFill="1" applyAlignment="1" applyProtection="1">
      <alignment horizontal="justify" vertical="center" wrapText="1"/>
    </xf>
    <xf numFmtId="0" fontId="41" fillId="5" borderId="0" xfId="0" applyFont="1" applyFill="1" applyBorder="1" applyAlignment="1" applyProtection="1">
      <alignment horizontal="justify" vertical="center" wrapText="1"/>
    </xf>
    <xf numFmtId="0" fontId="41" fillId="5" borderId="12" xfId="0" applyFont="1" applyFill="1" applyBorder="1" applyAlignment="1" applyProtection="1">
      <alignment horizontal="justify" vertical="center" wrapText="1"/>
    </xf>
    <xf numFmtId="0" fontId="2" fillId="5" borderId="32" xfId="0" applyFont="1" applyFill="1" applyBorder="1" applyAlignment="1" applyProtection="1">
      <alignment horizontal="center" vertical="center" textRotation="90"/>
    </xf>
    <xf numFmtId="0" fontId="2" fillId="5" borderId="25" xfId="0" applyFont="1" applyFill="1" applyBorder="1" applyAlignment="1" applyProtection="1">
      <alignment horizontal="center" vertical="center" textRotation="90"/>
    </xf>
    <xf numFmtId="0" fontId="2" fillId="5" borderId="0" xfId="0" applyFont="1" applyFill="1" applyAlignment="1" applyProtection="1">
      <alignment horizontal="justify" vertical="center" wrapText="1"/>
    </xf>
    <xf numFmtId="0" fontId="2" fillId="5" borderId="20" xfId="2" applyNumberFormat="1" applyFont="1" applyFill="1" applyBorder="1" applyAlignment="1" applyProtection="1">
      <alignment horizontal="center" vertical="center"/>
      <protection locked="0"/>
    </xf>
    <xf numFmtId="0" fontId="2" fillId="5" borderId="8" xfId="2" applyNumberFormat="1" applyFont="1" applyFill="1" applyBorder="1" applyAlignment="1" applyProtection="1">
      <alignment horizontal="center" vertical="center"/>
      <protection locked="0"/>
    </xf>
    <xf numFmtId="0" fontId="2" fillId="5" borderId="21" xfId="2" applyNumberFormat="1" applyFont="1" applyFill="1" applyBorder="1" applyAlignment="1" applyProtection="1">
      <alignment horizontal="center" vertical="center"/>
      <protection locked="0"/>
    </xf>
    <xf numFmtId="0" fontId="2" fillId="5" borderId="2"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3" fillId="5" borderId="17" xfId="2" applyNumberFormat="1" applyFont="1" applyFill="1" applyBorder="1" applyAlignment="1" applyProtection="1">
      <alignment horizontal="center" vertical="center"/>
      <protection locked="0"/>
    </xf>
    <xf numFmtId="0" fontId="3" fillId="5" borderId="16" xfId="2" applyNumberFormat="1" applyFont="1" applyFill="1" applyBorder="1" applyAlignment="1" applyProtection="1">
      <alignment horizontal="center" vertical="center"/>
      <protection locked="0"/>
    </xf>
    <xf numFmtId="0" fontId="3" fillId="5" borderId="18" xfId="2" applyNumberFormat="1" applyFont="1" applyFill="1" applyBorder="1" applyAlignment="1" applyProtection="1">
      <alignment horizontal="center" vertical="center"/>
      <protection locked="0"/>
    </xf>
    <xf numFmtId="0" fontId="66" fillId="5" borderId="20" xfId="2" applyNumberFormat="1" applyFont="1" applyFill="1" applyBorder="1" applyAlignment="1" applyProtection="1">
      <alignment horizontal="center" vertical="center"/>
      <protection locked="0"/>
    </xf>
    <xf numFmtId="0" fontId="66" fillId="5" borderId="8" xfId="2" applyNumberFormat="1" applyFont="1" applyFill="1" applyBorder="1" applyAlignment="1" applyProtection="1">
      <alignment horizontal="center" vertical="center"/>
      <protection locked="0"/>
    </xf>
    <xf numFmtId="0" fontId="66" fillId="5" borderId="21" xfId="2" applyNumberFormat="1" applyFont="1" applyFill="1" applyBorder="1" applyAlignment="1" applyProtection="1">
      <alignment horizontal="center" vertical="center"/>
      <protection locked="0"/>
    </xf>
    <xf numFmtId="0" fontId="66" fillId="5" borderId="2" xfId="0" applyFont="1" applyFill="1" applyBorder="1" applyAlignment="1" applyProtection="1">
      <alignment vertical="center" wrapText="1"/>
    </xf>
    <xf numFmtId="0" fontId="66" fillId="5" borderId="0" xfId="0" applyFont="1" applyFill="1" applyBorder="1" applyAlignment="1" applyProtection="1">
      <alignment vertical="center" wrapText="1"/>
    </xf>
    <xf numFmtId="0" fontId="22" fillId="5" borderId="17" xfId="2" applyNumberFormat="1" applyFont="1" applyFill="1" applyBorder="1" applyAlignment="1" applyProtection="1">
      <alignment horizontal="center" vertical="center"/>
      <protection locked="0"/>
    </xf>
    <xf numFmtId="0" fontId="22" fillId="5" borderId="16" xfId="2" applyNumberFormat="1" applyFont="1" applyFill="1" applyBorder="1" applyAlignment="1" applyProtection="1">
      <alignment horizontal="center" vertical="center"/>
      <protection locked="0"/>
    </xf>
    <xf numFmtId="0" fontId="22" fillId="5" borderId="18" xfId="2" applyNumberFormat="1" applyFont="1" applyFill="1" applyBorder="1" applyAlignment="1" applyProtection="1">
      <alignment horizontal="center" vertical="center"/>
      <protection locked="0"/>
    </xf>
    <xf numFmtId="0" fontId="22" fillId="5" borderId="22"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22" fillId="5" borderId="19" xfId="0" applyFont="1" applyFill="1" applyBorder="1" applyAlignment="1" applyProtection="1">
      <alignment horizontal="center" vertical="center"/>
    </xf>
    <xf numFmtId="0" fontId="22" fillId="5" borderId="23" xfId="0" applyFont="1" applyFill="1" applyBorder="1" applyAlignment="1" applyProtection="1">
      <alignment horizontal="center" vertical="center"/>
    </xf>
    <xf numFmtId="0" fontId="22" fillId="5" borderId="4" xfId="0" applyFont="1" applyFill="1" applyBorder="1" applyAlignment="1" applyProtection="1">
      <alignment horizontal="center" vertical="center"/>
    </xf>
    <xf numFmtId="0" fontId="22" fillId="5" borderId="14" xfId="0" applyFont="1" applyFill="1" applyBorder="1" applyAlignment="1" applyProtection="1">
      <alignment horizontal="center" vertical="center"/>
    </xf>
    <xf numFmtId="0" fontId="66" fillId="5" borderId="0" xfId="0" applyFont="1" applyFill="1" applyAlignment="1" applyProtection="1">
      <alignment horizontal="left" vertical="top"/>
    </xf>
    <xf numFmtId="0" fontId="65" fillId="5" borderId="15" xfId="0" applyFont="1" applyFill="1" applyBorder="1" applyAlignment="1" applyProtection="1">
      <alignment horizontal="center" vertical="center" wrapText="1"/>
    </xf>
    <xf numFmtId="0" fontId="65" fillId="5" borderId="15" xfId="0" applyFont="1" applyFill="1" applyBorder="1" applyAlignment="1" applyProtection="1">
      <alignment horizontal="center" vertical="center" wrapText="1"/>
      <protection locked="0"/>
    </xf>
    <xf numFmtId="0" fontId="66" fillId="5" borderId="17" xfId="0" applyFont="1" applyFill="1" applyBorder="1" applyAlignment="1" applyProtection="1">
      <alignment horizontal="center" vertical="center"/>
      <protection locked="0"/>
    </xf>
    <xf numFmtId="0" fontId="66" fillId="5" borderId="16" xfId="0" applyFont="1" applyFill="1" applyBorder="1" applyAlignment="1" applyProtection="1">
      <alignment horizontal="center" vertical="center"/>
      <protection locked="0"/>
    </xf>
    <xf numFmtId="0" fontId="66" fillId="5" borderId="18" xfId="0" applyFont="1" applyFill="1" applyBorder="1" applyAlignment="1" applyProtection="1">
      <alignment horizontal="center" vertical="center"/>
      <protection locked="0"/>
    </xf>
    <xf numFmtId="3" fontId="22" fillId="5" borderId="17" xfId="0" applyNumberFormat="1" applyFont="1" applyFill="1" applyBorder="1" applyAlignment="1" applyProtection="1">
      <alignment horizontal="center" vertical="center" shrinkToFit="1"/>
      <protection locked="0"/>
    </xf>
    <xf numFmtId="3" fontId="22" fillId="5" borderId="16" xfId="0" applyNumberFormat="1" applyFont="1" applyFill="1" applyBorder="1" applyAlignment="1" applyProtection="1">
      <alignment horizontal="center" vertical="center" shrinkToFit="1"/>
      <protection locked="0"/>
    </xf>
    <xf numFmtId="3" fontId="22" fillId="5" borderId="18" xfId="0" applyNumberFormat="1" applyFont="1" applyFill="1" applyBorder="1" applyAlignment="1" applyProtection="1">
      <alignment horizontal="center" vertical="center" shrinkToFit="1"/>
      <protection locked="0"/>
    </xf>
    <xf numFmtId="0" fontId="66" fillId="5" borderId="22" xfId="0" applyFont="1" applyFill="1" applyBorder="1" applyAlignment="1" applyProtection="1">
      <alignment horizontal="center" vertical="top" wrapText="1"/>
    </xf>
    <xf numFmtId="0" fontId="66" fillId="5" borderId="1" xfId="0" applyFont="1" applyFill="1" applyBorder="1" applyAlignment="1" applyProtection="1">
      <alignment horizontal="center" vertical="top" wrapText="1"/>
    </xf>
    <xf numFmtId="0" fontId="66" fillId="5" borderId="19" xfId="0" applyFont="1" applyFill="1" applyBorder="1" applyAlignment="1" applyProtection="1">
      <alignment horizontal="center" vertical="top" wrapText="1"/>
    </xf>
    <xf numFmtId="0" fontId="46" fillId="5" borderId="20" xfId="0" applyFont="1" applyFill="1" applyBorder="1" applyAlignment="1" applyProtection="1">
      <alignment horizontal="center" vertical="center"/>
      <protection locked="0"/>
    </xf>
    <xf numFmtId="0" fontId="46" fillId="5" borderId="8" xfId="0" applyFont="1" applyFill="1" applyBorder="1" applyAlignment="1" applyProtection="1">
      <alignment horizontal="center" vertical="center"/>
      <protection locked="0"/>
    </xf>
    <xf numFmtId="0" fontId="46" fillId="5" borderId="21" xfId="0" applyFont="1" applyFill="1" applyBorder="1" applyAlignment="1" applyProtection="1">
      <alignment horizontal="center" vertical="center"/>
      <protection locked="0"/>
    </xf>
    <xf numFmtId="0" fontId="22" fillId="5" borderId="17"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18" xfId="0" applyFont="1" applyFill="1" applyBorder="1" applyAlignment="1" applyProtection="1">
      <alignment horizontal="center" vertical="center"/>
    </xf>
    <xf numFmtId="0" fontId="3" fillId="5" borderId="15"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justify" vertical="center" wrapText="1"/>
    </xf>
    <xf numFmtId="0" fontId="3" fillId="5" borderId="16" xfId="0" applyFont="1" applyFill="1" applyBorder="1" applyAlignment="1" applyProtection="1">
      <alignment horizontal="justify" vertical="center" wrapText="1"/>
    </xf>
    <xf numFmtId="0" fontId="3" fillId="5" borderId="18" xfId="0" applyFont="1" applyFill="1" applyBorder="1" applyAlignment="1" applyProtection="1">
      <alignment horizontal="justify" vertical="center" wrapText="1"/>
    </xf>
    <xf numFmtId="0" fontId="5" fillId="5" borderId="17" xfId="0" applyFont="1" applyFill="1" applyBorder="1" applyAlignment="1" applyProtection="1">
      <alignment horizontal="left" vertical="top" wrapText="1"/>
    </xf>
    <xf numFmtId="0" fontId="5" fillId="5" borderId="16" xfId="0" applyFont="1" applyFill="1" applyBorder="1" applyAlignment="1" applyProtection="1">
      <alignment horizontal="left" vertical="top" wrapText="1"/>
    </xf>
    <xf numFmtId="0" fontId="5" fillId="5" borderId="18" xfId="0" applyFont="1" applyFill="1" applyBorder="1" applyAlignment="1" applyProtection="1">
      <alignment horizontal="left" vertical="top" wrapText="1"/>
    </xf>
    <xf numFmtId="0" fontId="29" fillId="5" borderId="0" xfId="3" applyFont="1" applyFill="1" applyAlignment="1" applyProtection="1">
      <alignment horizontal="justify" vertical="center" wrapText="1"/>
    </xf>
    <xf numFmtId="0" fontId="41" fillId="5" borderId="0" xfId="0" applyFont="1" applyFill="1" applyAlignment="1" applyProtection="1">
      <alignment horizontal="left" vertical="center" wrapText="1"/>
    </xf>
    <xf numFmtId="0" fontId="2" fillId="5" borderId="24"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2" fillId="5" borderId="0" xfId="0" applyFont="1" applyFill="1" applyBorder="1" applyAlignment="1" applyProtection="1">
      <alignment horizontal="left" vertical="top" wrapText="1"/>
    </xf>
    <xf numFmtId="0" fontId="5" fillId="5" borderId="17" xfId="0" applyFont="1" applyFill="1" applyBorder="1" applyAlignment="1" applyProtection="1">
      <alignment horizontal="left" vertical="center" wrapText="1"/>
    </xf>
    <xf numFmtId="0" fontId="5" fillId="5" borderId="16" xfId="0" applyFont="1" applyFill="1" applyBorder="1" applyAlignment="1" applyProtection="1">
      <alignment horizontal="left" vertical="center" wrapText="1"/>
    </xf>
    <xf numFmtId="0" fontId="5" fillId="5" borderId="18" xfId="0" applyFont="1" applyFill="1" applyBorder="1" applyAlignment="1" applyProtection="1">
      <alignment horizontal="left" vertical="center" wrapText="1"/>
    </xf>
    <xf numFmtId="0" fontId="5" fillId="5" borderId="17" xfId="0" applyFont="1" applyFill="1" applyBorder="1" applyAlignment="1" applyProtection="1">
      <alignment horizontal="left" vertical="top"/>
    </xf>
    <xf numFmtId="0" fontId="5" fillId="5" borderId="16" xfId="0" applyFont="1" applyFill="1" applyBorder="1" applyAlignment="1" applyProtection="1">
      <alignment horizontal="left" vertical="top"/>
    </xf>
    <xf numFmtId="0" fontId="5" fillId="5" borderId="18" xfId="0" applyFont="1" applyFill="1" applyBorder="1" applyAlignment="1" applyProtection="1">
      <alignment horizontal="left" vertical="top"/>
    </xf>
    <xf numFmtId="0" fontId="3" fillId="5" borderId="15" xfId="0" applyFont="1" applyFill="1" applyBorder="1" applyAlignment="1" applyProtection="1">
      <alignment horizontal="justify" vertical="center" wrapText="1"/>
    </xf>
    <xf numFmtId="0" fontId="2" fillId="9" borderId="29" xfId="0" applyFont="1" applyFill="1" applyBorder="1" applyAlignment="1" applyProtection="1">
      <alignment horizontal="center"/>
    </xf>
    <xf numFmtId="0" fontId="2" fillId="9" borderId="30" xfId="0" applyFont="1" applyFill="1" applyBorder="1" applyAlignment="1" applyProtection="1">
      <alignment horizontal="center"/>
    </xf>
    <xf numFmtId="0" fontId="2" fillId="9" borderId="31" xfId="0" applyFont="1" applyFill="1" applyBorder="1" applyAlignment="1" applyProtection="1">
      <alignment horizontal="center"/>
    </xf>
    <xf numFmtId="0" fontId="42" fillId="5" borderId="22" xfId="0" applyFont="1" applyFill="1" applyBorder="1" applyAlignment="1" applyProtection="1">
      <alignment horizontal="left" vertical="top" wrapText="1"/>
    </xf>
    <xf numFmtId="0" fontId="42" fillId="5" borderId="1" xfId="0" applyFont="1" applyFill="1" applyBorder="1" applyAlignment="1" applyProtection="1">
      <alignment horizontal="left" vertical="top" wrapText="1"/>
    </xf>
    <xf numFmtId="0" fontId="42" fillId="5" borderId="19" xfId="0" applyFont="1" applyFill="1" applyBorder="1" applyAlignment="1" applyProtection="1">
      <alignment horizontal="left" vertical="top" wrapText="1"/>
    </xf>
    <xf numFmtId="0" fontId="41" fillId="5" borderId="0" xfId="0" applyFont="1" applyFill="1" applyBorder="1" applyAlignment="1" applyProtection="1">
      <alignment vertical="center" wrapText="1"/>
    </xf>
    <xf numFmtId="0" fontId="41" fillId="5" borderId="12" xfId="0" applyFont="1" applyFill="1" applyBorder="1" applyAlignment="1" applyProtection="1">
      <alignment vertical="center" wrapText="1"/>
    </xf>
    <xf numFmtId="0" fontId="11" fillId="8" borderId="0" xfId="0" applyFont="1" applyFill="1" applyBorder="1" applyAlignment="1" applyProtection="1">
      <alignment horizontal="center" vertical="center"/>
    </xf>
    <xf numFmtId="0" fontId="52" fillId="3" borderId="0" xfId="4" applyFont="1" applyFill="1" applyAlignment="1" applyProtection="1">
      <alignment horizontal="center" vertical="center" wrapText="1"/>
      <protection locked="0"/>
    </xf>
    <xf numFmtId="0" fontId="22" fillId="5" borderId="17" xfId="0" applyFont="1" applyFill="1" applyBorder="1" applyAlignment="1" applyProtection="1">
      <alignment horizontal="left" vertical="center"/>
    </xf>
    <xf numFmtId="0" fontId="22" fillId="5" borderId="16" xfId="0" applyFont="1" applyFill="1" applyBorder="1" applyAlignment="1" applyProtection="1">
      <alignment horizontal="left" vertical="center"/>
    </xf>
    <xf numFmtId="0" fontId="22" fillId="5" borderId="18" xfId="0" applyFont="1" applyFill="1" applyBorder="1" applyAlignment="1" applyProtection="1">
      <alignment horizontal="left" vertical="center"/>
    </xf>
    <xf numFmtId="0" fontId="2" fillId="9" borderId="37" xfId="0" applyFont="1" applyFill="1" applyBorder="1" applyAlignment="1" applyProtection="1">
      <alignment horizontal="center" vertical="center"/>
    </xf>
    <xf numFmtId="49" fontId="22" fillId="5" borderId="17" xfId="0" applyNumberFormat="1" applyFont="1" applyFill="1" applyBorder="1" applyAlignment="1" applyProtection="1">
      <alignment horizontal="justify" vertical="center" wrapText="1"/>
    </xf>
    <xf numFmtId="49" fontId="22" fillId="5" borderId="16" xfId="0" applyNumberFormat="1" applyFont="1" applyFill="1" applyBorder="1" applyAlignment="1" applyProtection="1">
      <alignment horizontal="justify" vertical="center" wrapText="1"/>
    </xf>
    <xf numFmtId="49" fontId="22" fillId="5" borderId="18" xfId="0" applyNumberFormat="1" applyFont="1" applyFill="1" applyBorder="1" applyAlignment="1" applyProtection="1">
      <alignment horizontal="justify" vertical="center" wrapText="1"/>
    </xf>
    <xf numFmtId="1" fontId="22" fillId="5" borderId="17" xfId="0" applyNumberFormat="1" applyFont="1" applyFill="1" applyBorder="1" applyAlignment="1" applyProtection="1">
      <alignment horizontal="center" vertical="center"/>
      <protection locked="0"/>
    </xf>
    <xf numFmtId="0" fontId="76" fillId="5" borderId="17" xfId="0" applyFont="1" applyFill="1" applyBorder="1" applyAlignment="1" applyProtection="1">
      <alignment horizontal="center" vertical="center" wrapText="1"/>
    </xf>
    <xf numFmtId="0" fontId="76" fillId="5" borderId="16" xfId="0" applyFont="1" applyFill="1" applyBorder="1" applyAlignment="1" applyProtection="1">
      <alignment horizontal="center" vertical="center" wrapText="1"/>
    </xf>
    <xf numFmtId="0" fontId="76" fillId="5" borderId="18" xfId="0" applyFont="1" applyFill="1" applyBorder="1" applyAlignment="1" applyProtection="1">
      <alignment horizontal="center" vertical="center" wrapText="1"/>
    </xf>
    <xf numFmtId="0" fontId="71" fillId="5" borderId="17" xfId="0" applyFont="1" applyFill="1" applyBorder="1" applyAlignment="1" applyProtection="1">
      <alignment horizontal="left" vertical="top" wrapText="1"/>
    </xf>
    <xf numFmtId="0" fontId="71" fillId="5" borderId="16" xfId="0" applyFont="1" applyFill="1" applyBorder="1" applyAlignment="1" applyProtection="1">
      <alignment horizontal="left" vertical="top" wrapText="1"/>
    </xf>
    <xf numFmtId="0" fontId="71" fillId="5" borderId="18" xfId="0" applyFont="1" applyFill="1" applyBorder="1" applyAlignment="1" applyProtection="1">
      <alignment horizontal="left" vertical="top" wrapText="1"/>
    </xf>
    <xf numFmtId="165" fontId="71" fillId="5" borderId="17" xfId="0" applyNumberFormat="1" applyFont="1" applyFill="1" applyBorder="1" applyAlignment="1" applyProtection="1">
      <alignment horizontal="center" vertical="center" wrapText="1"/>
      <protection locked="0"/>
    </xf>
    <xf numFmtId="165" fontId="71" fillId="5" borderId="16" xfId="0" applyNumberFormat="1" applyFont="1" applyFill="1" applyBorder="1" applyAlignment="1" applyProtection="1">
      <alignment horizontal="center" vertical="center" wrapText="1"/>
      <protection locked="0"/>
    </xf>
    <xf numFmtId="165" fontId="71" fillId="5" borderId="18" xfId="0" applyNumberFormat="1" applyFont="1" applyFill="1" applyBorder="1" applyAlignment="1" applyProtection="1">
      <alignment horizontal="center" vertical="center" wrapText="1"/>
      <protection locked="0"/>
    </xf>
    <xf numFmtId="0" fontId="76" fillId="5" borderId="30" xfId="0" applyNumberFormat="1" applyFont="1" applyFill="1" applyBorder="1" applyAlignment="1" applyProtection="1">
      <alignment horizontal="center" vertical="center" wrapText="1"/>
    </xf>
    <xf numFmtId="49" fontId="22" fillId="5" borderId="17" xfId="0" applyNumberFormat="1" applyFont="1" applyFill="1" applyBorder="1" applyAlignment="1" applyProtection="1">
      <alignment horizontal="left" vertical="top" wrapText="1"/>
    </xf>
    <xf numFmtId="49" fontId="22" fillId="5" borderId="16" xfId="0" applyNumberFormat="1" applyFont="1" applyFill="1" applyBorder="1" applyAlignment="1" applyProtection="1">
      <alignment horizontal="left" vertical="top" wrapText="1"/>
    </xf>
    <xf numFmtId="49" fontId="22" fillId="5" borderId="18" xfId="0" applyNumberFormat="1" applyFont="1" applyFill="1" applyBorder="1" applyAlignment="1" applyProtection="1">
      <alignment horizontal="left" vertical="top" wrapText="1"/>
    </xf>
    <xf numFmtId="49" fontId="22" fillId="5" borderId="1" xfId="0" applyNumberFormat="1" applyFont="1" applyFill="1" applyBorder="1" applyAlignment="1" applyProtection="1">
      <alignment horizontal="center" vertical="center" wrapText="1"/>
    </xf>
    <xf numFmtId="49" fontId="22" fillId="5" borderId="17" xfId="0" applyNumberFormat="1" applyFont="1" applyFill="1" applyBorder="1" applyAlignment="1" applyProtection="1">
      <alignment horizontal="center" vertical="center" wrapText="1"/>
      <protection locked="0"/>
    </xf>
    <xf numFmtId="49" fontId="22" fillId="5" borderId="16" xfId="0" applyNumberFormat="1" applyFont="1" applyFill="1" applyBorder="1" applyAlignment="1" applyProtection="1">
      <alignment horizontal="center" vertical="center" wrapText="1"/>
      <protection locked="0"/>
    </xf>
    <xf numFmtId="49" fontId="22" fillId="5" borderId="18" xfId="0" applyNumberFormat="1" applyFont="1" applyFill="1" applyBorder="1" applyAlignment="1" applyProtection="1">
      <alignment horizontal="center" vertical="center" wrapText="1"/>
      <protection locked="0"/>
    </xf>
    <xf numFmtId="164" fontId="71" fillId="5" borderId="20" xfId="0" applyNumberFormat="1" applyFont="1" applyFill="1" applyBorder="1" applyAlignment="1" applyProtection="1">
      <alignment horizontal="center" vertical="center"/>
      <protection locked="0"/>
    </xf>
    <xf numFmtId="164" fontId="71" fillId="5" borderId="8" xfId="0" applyNumberFormat="1" applyFont="1" applyFill="1" applyBorder="1" applyAlignment="1" applyProtection="1">
      <alignment horizontal="center" vertical="center"/>
      <protection locked="0"/>
    </xf>
    <xf numFmtId="164" fontId="71" fillId="5" borderId="21" xfId="0" applyNumberFormat="1"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top" wrapText="1"/>
      <protection locked="0"/>
    </xf>
    <xf numFmtId="49" fontId="71" fillId="5" borderId="17" xfId="0" applyNumberFormat="1" applyFont="1" applyFill="1" applyBorder="1" applyAlignment="1" applyProtection="1">
      <alignment horizontal="left" vertical="top" wrapText="1"/>
    </xf>
    <xf numFmtId="49" fontId="71" fillId="5" borderId="16" xfId="0" applyNumberFormat="1" applyFont="1" applyFill="1" applyBorder="1" applyAlignment="1" applyProtection="1">
      <alignment horizontal="left" vertical="top" wrapText="1"/>
    </xf>
    <xf numFmtId="49" fontId="71" fillId="5" borderId="18" xfId="0" applyNumberFormat="1" applyFont="1" applyFill="1" applyBorder="1" applyAlignment="1" applyProtection="1">
      <alignment horizontal="left" vertical="top" wrapText="1"/>
    </xf>
    <xf numFmtId="164" fontId="2" fillId="5" borderId="17" xfId="0" applyNumberFormat="1" applyFont="1" applyFill="1" applyBorder="1" applyAlignment="1" applyProtection="1">
      <alignment horizontal="center" vertical="center" wrapText="1"/>
    </xf>
    <xf numFmtId="164" fontId="2" fillId="5" borderId="16" xfId="0" applyNumberFormat="1" applyFont="1" applyFill="1" applyBorder="1" applyAlignment="1" applyProtection="1">
      <alignment horizontal="center" vertical="center" wrapText="1"/>
    </xf>
    <xf numFmtId="164" fontId="2" fillId="5" borderId="18" xfId="0" applyNumberFormat="1" applyFont="1" applyFill="1" applyBorder="1" applyAlignment="1" applyProtection="1">
      <alignment horizontal="center" vertical="center" wrapText="1"/>
    </xf>
    <xf numFmtId="0" fontId="24" fillId="5" borderId="0" xfId="0" applyFont="1" applyFill="1" applyBorder="1" applyAlignment="1">
      <alignment horizontal="justify" vertical="center" wrapText="1"/>
    </xf>
    <xf numFmtId="0" fontId="4" fillId="5" borderId="0" xfId="0" applyFont="1" applyFill="1" applyBorder="1" applyAlignment="1">
      <alignment horizontal="justify" vertical="top" wrapText="1"/>
    </xf>
    <xf numFmtId="0" fontId="7" fillId="5" borderId="0" xfId="0" applyFont="1" applyFill="1" applyBorder="1" applyAlignment="1">
      <alignment horizontal="justify" vertical="top" wrapText="1"/>
    </xf>
    <xf numFmtId="0" fontId="16" fillId="5" borderId="0" xfId="0" applyFont="1" applyFill="1" applyBorder="1" applyAlignment="1">
      <alignment horizontal="justify" vertical="top" wrapText="1"/>
    </xf>
    <xf numFmtId="0" fontId="5" fillId="5" borderId="0" xfId="0" applyFont="1" applyFill="1" applyBorder="1" applyAlignment="1" applyProtection="1">
      <alignment horizontal="justify" vertical="top" wrapText="1"/>
    </xf>
    <xf numFmtId="0" fontId="58" fillId="5" borderId="0" xfId="0" applyFont="1" applyFill="1" applyBorder="1" applyAlignment="1">
      <alignment horizontal="justify" vertical="top" wrapText="1"/>
    </xf>
    <xf numFmtId="0" fontId="23" fillId="3" borderId="0" xfId="0" applyFont="1" applyFill="1" applyAlignment="1" applyProtection="1">
      <alignment horizontal="center" vertical="center" wrapText="1"/>
    </xf>
    <xf numFmtId="0" fontId="45" fillId="4"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52" fillId="3" borderId="0" xfId="4" applyFont="1" applyFill="1" applyAlignment="1" applyProtection="1">
      <alignment horizontal="center" vertical="center" wrapText="1"/>
    </xf>
    <xf numFmtId="0" fontId="7" fillId="5" borderId="0" xfId="0" applyFont="1" applyFill="1" applyBorder="1" applyAlignment="1">
      <alignment horizontal="justify" vertical="center" wrapText="1"/>
    </xf>
    <xf numFmtId="0" fontId="4" fillId="0" borderId="0" xfId="0" applyFont="1" applyFill="1" applyAlignment="1">
      <alignment horizontal="justify" vertical="top"/>
    </xf>
    <xf numFmtId="0" fontId="4" fillId="10" borderId="0" xfId="0" applyFont="1" applyFill="1" applyBorder="1" applyAlignment="1">
      <alignment horizontal="justify" vertical="top" wrapText="1"/>
    </xf>
    <xf numFmtId="0" fontId="58" fillId="5" borderId="0" xfId="0" applyFont="1" applyFill="1" applyBorder="1" applyAlignment="1">
      <alignment horizontal="justify" vertical="center" wrapText="1"/>
    </xf>
    <xf numFmtId="0" fontId="63" fillId="5" borderId="0" xfId="0" applyFont="1" applyFill="1" applyBorder="1" applyAlignment="1">
      <alignment horizontal="justify" vertical="center" wrapText="1"/>
    </xf>
    <xf numFmtId="0" fontId="16" fillId="10" borderId="0" xfId="0" applyFont="1" applyFill="1" applyBorder="1" applyAlignment="1">
      <alignment horizontal="justify" vertical="top" wrapText="1"/>
    </xf>
    <xf numFmtId="0" fontId="24" fillId="5" borderId="0" xfId="0" applyFont="1" applyFill="1" applyBorder="1" applyAlignment="1">
      <alignment horizontal="justify" vertical="top" wrapText="1"/>
    </xf>
    <xf numFmtId="0" fontId="46" fillId="5" borderId="0" xfId="0" applyFont="1" applyFill="1" applyBorder="1" applyAlignment="1">
      <alignment horizontal="justify" vertical="top" wrapText="1"/>
    </xf>
    <xf numFmtId="0" fontId="46" fillId="5" borderId="0" xfId="0" applyFont="1" applyFill="1" applyBorder="1" applyAlignment="1">
      <alignment horizontal="justify" vertical="center" wrapText="1"/>
    </xf>
    <xf numFmtId="0" fontId="14" fillId="5" borderId="22" xfId="0" applyFont="1" applyFill="1" applyBorder="1" applyAlignment="1" applyProtection="1">
      <alignment horizontal="left" vertical="top" wrapText="1"/>
      <protection locked="0"/>
    </xf>
    <xf numFmtId="0" fontId="14" fillId="5" borderId="1" xfId="0" applyFont="1" applyFill="1" applyBorder="1" applyAlignment="1" applyProtection="1">
      <alignment horizontal="left" vertical="top" wrapText="1"/>
      <protection locked="0"/>
    </xf>
    <xf numFmtId="0" fontId="14" fillId="5" borderId="19"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0" xfId="0" applyFont="1" applyFill="1" applyBorder="1" applyAlignment="1" applyProtection="1">
      <alignment horizontal="left" vertical="top" wrapText="1"/>
      <protection locked="0"/>
    </xf>
    <xf numFmtId="0" fontId="14" fillId="5" borderId="12" xfId="0" applyFont="1" applyFill="1" applyBorder="1" applyAlignment="1" applyProtection="1">
      <alignment horizontal="left" vertical="top" wrapText="1"/>
      <protection locked="0"/>
    </xf>
    <xf numFmtId="0" fontId="14" fillId="5" borderId="23" xfId="0" applyFont="1" applyFill="1" applyBorder="1" applyAlignment="1" applyProtection="1">
      <alignment horizontal="left" vertical="top" wrapText="1"/>
      <protection locked="0"/>
    </xf>
    <xf numFmtId="0" fontId="14" fillId="5" borderId="4" xfId="0" applyFont="1" applyFill="1" applyBorder="1" applyAlignment="1" applyProtection="1">
      <alignment horizontal="left" vertical="top" wrapText="1"/>
      <protection locked="0"/>
    </xf>
    <xf numFmtId="0" fontId="14" fillId="5" borderId="14" xfId="0" applyFont="1" applyFill="1" applyBorder="1" applyAlignment="1" applyProtection="1">
      <alignment horizontal="left" vertical="top" wrapText="1"/>
      <protection locked="0"/>
    </xf>
    <xf numFmtId="0" fontId="16" fillId="3" borderId="16" xfId="0" applyFont="1" applyFill="1" applyBorder="1" applyAlignment="1" applyProtection="1">
      <alignment horizontal="left"/>
      <protection locked="0"/>
    </xf>
    <xf numFmtId="0" fontId="20" fillId="3" borderId="0" xfId="0" applyFont="1" applyFill="1" applyBorder="1" applyAlignment="1" applyProtection="1">
      <alignment horizontal="center" vertical="center"/>
    </xf>
    <xf numFmtId="0" fontId="16" fillId="3" borderId="2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24"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2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16" fillId="3" borderId="4" xfId="0" applyFont="1" applyFill="1" applyBorder="1" applyAlignment="1" applyProtection="1">
      <alignment horizontal="left"/>
      <protection locked="0"/>
    </xf>
    <xf numFmtId="0" fontId="55" fillId="3" borderId="0" xfId="0" applyFont="1" applyFill="1" applyBorder="1" applyAlignment="1" applyProtection="1">
      <alignment horizontal="center" vertical="center"/>
    </xf>
    <xf numFmtId="0" fontId="4" fillId="3" borderId="22"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4"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xf>
    <xf numFmtId="0" fontId="52" fillId="5" borderId="0" xfId="4" applyFont="1" applyFill="1" applyBorder="1" applyAlignment="1" applyProtection="1">
      <alignment horizontal="center" vertical="center"/>
      <protection locked="0"/>
    </xf>
  </cellXfs>
  <cellStyles count="9">
    <cellStyle name="Hipervínculo" xfId="4" builtinId="8"/>
    <cellStyle name="Hipervínculo 2" xfId="5"/>
    <cellStyle name="Millares 2" xfId="7"/>
    <cellStyle name="Normal" xfId="0" builtinId="0"/>
    <cellStyle name="Normal 2" xfId="1"/>
    <cellStyle name="Normal 2 2" xfId="8"/>
    <cellStyle name="Normal_Hoja1" xfId="3"/>
    <cellStyle name="Porcentaje" xfId="6" builtinId="5"/>
    <cellStyle name="Porcentual 2" xfId="2"/>
  </cellStyles>
  <dxfs count="123">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theme="0" tint="-0.24994659260841701"/>
        </patternFill>
      </fill>
    </dxf>
    <dxf>
      <fill>
        <patternFill patternType="darkGray">
          <fgColor theme="0"/>
          <bgColor theme="5" tint="0.59996337778862885"/>
        </patternFill>
      </fill>
    </dxf>
    <dxf>
      <fill>
        <patternFill patternType="darkGray">
          <fgColor theme="0"/>
          <bgColor theme="5" tint="0.39994506668294322"/>
        </patternFill>
      </fill>
    </dxf>
    <dxf>
      <fill>
        <patternFill patternType="darkGray">
          <fgColor theme="0"/>
          <bgColor theme="5" tint="0.39994506668294322"/>
        </patternFill>
      </fill>
    </dxf>
    <dxf>
      <fill>
        <patternFill patternType="mediumGray"/>
      </fill>
    </dxf>
    <dxf>
      <fill>
        <patternFill patternType="mediumGray"/>
      </fill>
    </dxf>
    <dxf>
      <fill>
        <patternFill patternType="mediumGray"/>
      </fill>
    </dxf>
    <dxf>
      <fill>
        <patternFill patternType="mediumGray"/>
      </fill>
    </dxf>
  </dxfs>
  <tableStyles count="0" defaultTableStyle="TableStyleMedium9"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190499</xdr:rowOff>
    </xdr:from>
    <xdr:to>
      <xdr:col>8</xdr:col>
      <xdr:colOff>46950</xdr:colOff>
      <xdr:row>5</xdr:row>
      <xdr:rowOff>362699</xdr:rowOff>
    </xdr:to>
    <xdr:pic>
      <xdr:nvPicPr>
        <xdr:cNvPr id="3" name="4 Imagen" descr="INEGI Logo y nombre (vertical).png">
          <a:extLst>
            <a:ext uri="{FF2B5EF4-FFF2-40B4-BE49-F238E27FC236}">
              <a16:creationId xmlns="" xmlns:a16="http://schemas.microsoft.com/office/drawing/2014/main" id="{00000000-0008-0000-0000-000003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285750" y="190499"/>
          <a:ext cx="1742400" cy="1162800"/>
        </a:xfrm>
        <a:prstGeom prst="rect">
          <a:avLst/>
        </a:prstGeom>
        <a:noFill/>
        <a:ln w="9525">
          <a:noFill/>
          <a:miter lim="800000"/>
          <a:headEnd/>
          <a:tailEnd/>
        </a:ln>
      </xdr:spPr>
    </xdr:pic>
    <xdr:clientData/>
  </xdr:twoCellAnchor>
  <xdr:twoCellAnchor editAs="oneCell">
    <xdr:from>
      <xdr:col>23</xdr:col>
      <xdr:colOff>142875</xdr:colOff>
      <xdr:row>1</xdr:row>
      <xdr:rowOff>9525</xdr:rowOff>
    </xdr:from>
    <xdr:to>
      <xdr:col>30</xdr:col>
      <xdr:colOff>22125</xdr:colOff>
      <xdr:row>5</xdr:row>
      <xdr:rowOff>403350</xdr:rowOff>
    </xdr:to>
    <xdr:pic>
      <xdr:nvPicPr>
        <xdr:cNvPr id="4" name="Imagen 3">
          <a:extLst>
            <a:ext uri="{FF2B5EF4-FFF2-40B4-BE49-F238E27FC236}">
              <a16:creationId xmlns="" xmlns:a16="http://schemas.microsoft.com/office/drawing/2014/main" id="{00000000-0008-0000-00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38825" y="209550"/>
          <a:ext cx="1612800" cy="118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85724</xdr:colOff>
      <xdr:row>0</xdr:row>
      <xdr:rowOff>180974</xdr:rowOff>
    </xdr:from>
    <xdr:to>
      <xdr:col>8</xdr:col>
      <xdr:colOff>94574</xdr:colOff>
      <xdr:row>5</xdr:row>
      <xdr:rowOff>343649</xdr:rowOff>
    </xdr:to>
    <xdr:pic>
      <xdr:nvPicPr>
        <xdr:cNvPr id="2" name="4 Imagen" descr="INEGI Logo y nombre (vertical).png">
          <a:extLst>
            <a:ext uri="{FF2B5EF4-FFF2-40B4-BE49-F238E27FC236}">
              <a16:creationId xmlns="" xmlns:a16="http://schemas.microsoft.com/office/drawing/2014/main" id="{00000000-0008-0000-0100-000002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52424" y="180974"/>
          <a:ext cx="1875750" cy="1162800"/>
        </a:xfrm>
        <a:prstGeom prst="rect">
          <a:avLst/>
        </a:prstGeom>
        <a:noFill/>
        <a:ln w="9525">
          <a:noFill/>
          <a:miter lim="800000"/>
          <a:headEnd/>
          <a:tailEnd/>
        </a:ln>
      </xdr:spPr>
    </xdr:pic>
    <xdr:clientData/>
  </xdr:twoCellAnchor>
  <xdr:twoCellAnchor editAs="oneCell">
    <xdr:from>
      <xdr:col>23</xdr:col>
      <xdr:colOff>209550</xdr:colOff>
      <xdr:row>0</xdr:row>
      <xdr:rowOff>85725</xdr:rowOff>
    </xdr:from>
    <xdr:to>
      <xdr:col>30</xdr:col>
      <xdr:colOff>88800</xdr:colOff>
      <xdr:row>5</xdr:row>
      <xdr:rowOff>270000</xdr:rowOff>
    </xdr:to>
    <xdr:pic>
      <xdr:nvPicPr>
        <xdr:cNvPr id="3" name="Imagen 2">
          <a:extLst>
            <a:ext uri="{FF2B5EF4-FFF2-40B4-BE49-F238E27FC236}">
              <a16:creationId xmlns="" xmlns:a16="http://schemas.microsoft.com/office/drawing/2014/main" id="{00000000-0008-0000-01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85725"/>
          <a:ext cx="1746150" cy="118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8</xdr:col>
      <xdr:colOff>8850</xdr:colOff>
      <xdr:row>5</xdr:row>
      <xdr:rowOff>315075</xdr:rowOff>
    </xdr:to>
    <xdr:pic>
      <xdr:nvPicPr>
        <xdr:cNvPr id="5" name="4 Imagen" descr="INEGI Logo y nombre (vertical).png">
          <a:extLst>
            <a:ext uri="{FF2B5EF4-FFF2-40B4-BE49-F238E27FC236}">
              <a16:creationId xmlns="" xmlns:a16="http://schemas.microsoft.com/office/drawing/2014/main" id="{00000000-0008-0000-0200-000005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247650" y="142875"/>
          <a:ext cx="1742400" cy="1162800"/>
        </a:xfrm>
        <a:prstGeom prst="rect">
          <a:avLst/>
        </a:prstGeom>
        <a:noFill/>
        <a:ln w="9525">
          <a:noFill/>
          <a:miter lim="800000"/>
          <a:headEnd/>
          <a:tailEnd/>
        </a:ln>
      </xdr:spPr>
    </xdr:pic>
    <xdr:clientData/>
  </xdr:twoCellAnchor>
  <xdr:twoCellAnchor editAs="oneCell">
    <xdr:from>
      <xdr:col>23</xdr:col>
      <xdr:colOff>104775</xdr:colOff>
      <xdr:row>0</xdr:row>
      <xdr:rowOff>114300</xdr:rowOff>
    </xdr:from>
    <xdr:to>
      <xdr:col>29</xdr:col>
      <xdr:colOff>231675</xdr:colOff>
      <xdr:row>5</xdr:row>
      <xdr:rowOff>308100</xdr:rowOff>
    </xdr:to>
    <xdr:pic>
      <xdr:nvPicPr>
        <xdr:cNvPr id="6" name="Imagen 3">
          <a:extLst>
            <a:ext uri="{FF2B5EF4-FFF2-40B4-BE49-F238E27FC236}">
              <a16:creationId xmlns="" xmlns:a16="http://schemas.microsoft.com/office/drawing/2014/main" id="{00000000-0008-0000-02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114300"/>
          <a:ext cx="1612800" cy="118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0</xdr:row>
      <xdr:rowOff>85725</xdr:rowOff>
    </xdr:from>
    <xdr:to>
      <xdr:col>8</xdr:col>
      <xdr:colOff>123150</xdr:colOff>
      <xdr:row>5</xdr:row>
      <xdr:rowOff>257925</xdr:rowOff>
    </xdr:to>
    <xdr:pic>
      <xdr:nvPicPr>
        <xdr:cNvPr id="4" name="4 Imagen" descr="INEGI Logo y nombre (vertical).png">
          <a:extLst>
            <a:ext uri="{FF2B5EF4-FFF2-40B4-BE49-F238E27FC236}">
              <a16:creationId xmlns="" xmlns:a16="http://schemas.microsoft.com/office/drawing/2014/main" id="{00000000-0008-0000-0300-000004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61950" y="85725"/>
          <a:ext cx="1742400" cy="1162800"/>
        </a:xfrm>
        <a:prstGeom prst="rect">
          <a:avLst/>
        </a:prstGeom>
        <a:noFill/>
        <a:ln w="9525">
          <a:noFill/>
          <a:miter lim="800000"/>
          <a:headEnd/>
          <a:tailEnd/>
        </a:ln>
      </xdr:spPr>
    </xdr:pic>
    <xdr:clientData/>
  </xdr:twoCellAnchor>
  <xdr:twoCellAnchor editAs="oneCell">
    <xdr:from>
      <xdr:col>23</xdr:col>
      <xdr:colOff>228600</xdr:colOff>
      <xdr:row>0</xdr:row>
      <xdr:rowOff>85725</xdr:rowOff>
    </xdr:from>
    <xdr:to>
      <xdr:col>30</xdr:col>
      <xdr:colOff>85171</xdr:colOff>
      <xdr:row>5</xdr:row>
      <xdr:rowOff>279525</xdr:rowOff>
    </xdr:to>
    <xdr:pic>
      <xdr:nvPicPr>
        <xdr:cNvPr id="6" name="Imagen 3">
          <a:extLst>
            <a:ext uri="{FF2B5EF4-FFF2-40B4-BE49-F238E27FC236}">
              <a16:creationId xmlns="" xmlns:a16="http://schemas.microsoft.com/office/drawing/2014/main" id="{00000000-0008-0000-0300-00000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0" y="85725"/>
          <a:ext cx="1612800" cy="118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8</xdr:col>
      <xdr:colOff>94575</xdr:colOff>
      <xdr:row>5</xdr:row>
      <xdr:rowOff>315075</xdr:rowOff>
    </xdr:to>
    <xdr:pic>
      <xdr:nvPicPr>
        <xdr:cNvPr id="4" name="4 Imagen" descr="INEGI Logo y nombre (vertical).png">
          <a:extLst>
            <a:ext uri="{FF2B5EF4-FFF2-40B4-BE49-F238E27FC236}">
              <a16:creationId xmlns="" xmlns:a16="http://schemas.microsoft.com/office/drawing/2014/main" id="{00000000-0008-0000-0500-000004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33375" y="152400"/>
          <a:ext cx="1742400" cy="1162800"/>
        </a:xfrm>
        <a:prstGeom prst="rect">
          <a:avLst/>
        </a:prstGeom>
        <a:noFill/>
        <a:ln w="9525">
          <a:noFill/>
          <a:miter lim="800000"/>
          <a:headEnd/>
          <a:tailEnd/>
        </a:ln>
      </xdr:spPr>
    </xdr:pic>
    <xdr:clientData/>
  </xdr:twoCellAnchor>
  <xdr:twoCellAnchor editAs="oneCell">
    <xdr:from>
      <xdr:col>23</xdr:col>
      <xdr:colOff>66675</xdr:colOff>
      <xdr:row>0</xdr:row>
      <xdr:rowOff>104775</xdr:rowOff>
    </xdr:from>
    <xdr:to>
      <xdr:col>29</xdr:col>
      <xdr:colOff>193575</xdr:colOff>
      <xdr:row>5</xdr:row>
      <xdr:rowOff>289050</xdr:rowOff>
    </xdr:to>
    <xdr:pic>
      <xdr:nvPicPr>
        <xdr:cNvPr id="5" name="Imagen 3">
          <a:extLst>
            <a:ext uri="{FF2B5EF4-FFF2-40B4-BE49-F238E27FC236}">
              <a16:creationId xmlns="" xmlns:a16="http://schemas.microsoft.com/office/drawing/2014/main" id="{00000000-0008-0000-0500-000005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62625" y="104775"/>
          <a:ext cx="1612800" cy="118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133350</xdr:rowOff>
    </xdr:from>
    <xdr:to>
      <xdr:col>8</xdr:col>
      <xdr:colOff>66000</xdr:colOff>
      <xdr:row>4</xdr:row>
      <xdr:rowOff>191250</xdr:rowOff>
    </xdr:to>
    <xdr:pic>
      <xdr:nvPicPr>
        <xdr:cNvPr id="6" name="4 Imagen" descr="INEGI Logo y nombre (vertical).png">
          <a:extLst>
            <a:ext uri="{FF2B5EF4-FFF2-40B4-BE49-F238E27FC236}">
              <a16:creationId xmlns="" xmlns:a16="http://schemas.microsoft.com/office/drawing/2014/main" id="{00000000-0008-0000-0400-000006000000}"/>
            </a:ext>
          </a:extLst>
        </xdr:cNvPr>
        <xdr:cNvPicPr preferRelativeResize="0">
          <a:picLocks/>
        </xdr:cNvPicPr>
      </xdr:nvPicPr>
      <xdr:blipFill>
        <a:blip xmlns:r="http://schemas.openxmlformats.org/officeDocument/2006/relationships" r:embed="rId1" cstate="print"/>
        <a:srcRect/>
        <a:stretch>
          <a:fillRect/>
        </a:stretch>
      </xdr:blipFill>
      <xdr:spPr bwMode="auto">
        <a:xfrm>
          <a:off x="304800" y="133350"/>
          <a:ext cx="1742400" cy="1162800"/>
        </a:xfrm>
        <a:prstGeom prst="rect">
          <a:avLst/>
        </a:prstGeom>
        <a:noFill/>
        <a:ln w="9525">
          <a:noFill/>
          <a:miter lim="800000"/>
          <a:headEnd/>
          <a:tailEnd/>
        </a:ln>
      </xdr:spPr>
    </xdr:pic>
    <xdr:clientData/>
  </xdr:twoCellAnchor>
  <xdr:twoCellAnchor editAs="oneCell">
    <xdr:from>
      <xdr:col>23</xdr:col>
      <xdr:colOff>209550</xdr:colOff>
      <xdr:row>0</xdr:row>
      <xdr:rowOff>95250</xdr:rowOff>
    </xdr:from>
    <xdr:to>
      <xdr:col>30</xdr:col>
      <xdr:colOff>88800</xdr:colOff>
      <xdr:row>4</xdr:row>
      <xdr:rowOff>174750</xdr:rowOff>
    </xdr:to>
    <xdr:pic>
      <xdr:nvPicPr>
        <xdr:cNvPr id="7" name="Imagen 3">
          <a:extLst>
            <a:ext uri="{FF2B5EF4-FFF2-40B4-BE49-F238E27FC236}">
              <a16:creationId xmlns="" xmlns:a16="http://schemas.microsoft.com/office/drawing/2014/main" id="{00000000-0008-0000-0400-000007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0" y="95250"/>
          <a:ext cx="1612800" cy="118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yanixel.palacios\Downloads\CNGMD%202017%20M2.4-%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entación"/>
      <sheetName val="Informantes"/>
      <sheetName val="CNGMD 2017 M2_Secc 4"/>
      <sheetName val="Participantes y comentarios"/>
      <sheetName val="Glosari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zoomScaleNormal="100" workbookViewId="0"/>
  </sheetViews>
  <sheetFormatPr baseColWidth="10" defaultColWidth="0" defaultRowHeight="15" zeroHeight="1" x14ac:dyDescent="0.25"/>
  <cols>
    <col min="1" max="31" width="3.7109375" style="165" customWidth="1"/>
    <col min="32" max="16384" width="11.42578125" hidden="1"/>
  </cols>
  <sheetData>
    <row r="1" spans="1:31" s="153" customFormat="1" ht="15.75" customHeight="1" x14ac:dyDescent="0.25">
      <c r="A1" s="41"/>
      <c r="B1" s="790" t="s">
        <v>0</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42"/>
    </row>
    <row r="2" spans="1:31" s="153" customFormat="1" ht="15.75" customHeight="1" x14ac:dyDescent="0.25">
      <c r="A2" s="41"/>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42"/>
    </row>
    <row r="3" spans="1:31" s="153" customFormat="1" ht="15.75" customHeight="1" x14ac:dyDescent="0.25">
      <c r="A3" s="41"/>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42"/>
    </row>
    <row r="4" spans="1:31" s="153" customFormat="1" ht="15.75" customHeight="1" x14ac:dyDescent="0.25">
      <c r="A4" s="41"/>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42"/>
    </row>
    <row r="5" spans="1:31" s="153" customFormat="1" x14ac:dyDescent="0.25">
      <c r="A5" s="8"/>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4"/>
    </row>
    <row r="6" spans="1:31" s="153" customFormat="1" ht="63.75" customHeight="1" x14ac:dyDescent="0.25">
      <c r="A6" s="8"/>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4"/>
    </row>
    <row r="7" spans="1:31" s="153" customFormat="1" ht="15" customHeight="1" x14ac:dyDescent="0.25">
      <c r="A7" s="8"/>
      <c r="B7" s="791" t="s">
        <v>820</v>
      </c>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4"/>
    </row>
    <row r="8" spans="1:31" x14ac:dyDescent="0.25"/>
    <row r="9" spans="1:31" x14ac:dyDescent="0.25">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row>
    <row r="10" spans="1:31" x14ac:dyDescent="0.25">
      <c r="C10" s="789" t="s">
        <v>1</v>
      </c>
      <c r="D10" s="789"/>
      <c r="E10" s="789"/>
      <c r="F10" s="789"/>
      <c r="G10" s="168"/>
      <c r="H10" s="168"/>
      <c r="I10" s="168"/>
      <c r="J10" s="168"/>
      <c r="K10" s="168"/>
      <c r="L10" s="168"/>
      <c r="M10" s="168"/>
      <c r="N10" s="168"/>
      <c r="O10" s="168"/>
      <c r="P10" s="168"/>
      <c r="Q10" s="168"/>
      <c r="R10" s="168"/>
      <c r="S10" s="168"/>
      <c r="T10" s="168"/>
      <c r="U10" s="168"/>
      <c r="V10" s="168"/>
      <c r="W10" s="168"/>
      <c r="X10" s="168"/>
      <c r="Y10" s="168"/>
      <c r="Z10" s="168"/>
      <c r="AA10" s="168"/>
      <c r="AB10" s="168"/>
    </row>
    <row r="11" spans="1:31" x14ac:dyDescent="0.25">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row>
    <row r="12" spans="1:31" x14ac:dyDescent="0.25">
      <c r="C12" s="789" t="s">
        <v>2</v>
      </c>
      <c r="D12" s="789"/>
      <c r="E12" s="789"/>
      <c r="F12" s="789"/>
      <c r="G12" s="168"/>
      <c r="H12" s="168"/>
      <c r="I12" s="168"/>
      <c r="J12" s="168"/>
      <c r="K12" s="168"/>
      <c r="L12" s="168"/>
      <c r="M12" s="168"/>
      <c r="N12" s="168"/>
      <c r="O12" s="168"/>
      <c r="P12" s="168"/>
      <c r="Q12" s="168"/>
      <c r="R12" s="168"/>
      <c r="S12" s="168"/>
      <c r="T12" s="168"/>
      <c r="U12" s="168"/>
      <c r="V12" s="168"/>
      <c r="W12" s="168"/>
      <c r="X12" s="168"/>
      <c r="Y12" s="168"/>
      <c r="Z12" s="168"/>
      <c r="AA12" s="168"/>
      <c r="AB12" s="168"/>
    </row>
    <row r="13" spans="1:31" x14ac:dyDescent="0.25">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row>
    <row r="14" spans="1:31" x14ac:dyDescent="0.25">
      <c r="C14" s="789" t="s">
        <v>882</v>
      </c>
      <c r="D14" s="789"/>
      <c r="E14" s="789"/>
      <c r="F14" s="789"/>
      <c r="G14" s="789"/>
      <c r="H14" s="789"/>
      <c r="I14" s="789"/>
      <c r="J14" s="789"/>
      <c r="K14" s="789"/>
      <c r="L14" s="789"/>
      <c r="M14" s="789"/>
      <c r="N14" s="789"/>
      <c r="O14" s="789"/>
      <c r="P14" s="789"/>
      <c r="Q14" s="168"/>
      <c r="R14" s="168"/>
      <c r="S14" s="168"/>
      <c r="T14" s="168"/>
      <c r="U14" s="168"/>
      <c r="V14" s="168"/>
      <c r="W14" s="168"/>
      <c r="X14" s="168"/>
      <c r="Y14" s="168"/>
      <c r="Z14" s="168"/>
      <c r="AA14" s="168"/>
      <c r="AB14" s="168"/>
    </row>
    <row r="15" spans="1:31" x14ac:dyDescent="0.25">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row>
    <row r="16" spans="1:31" x14ac:dyDescent="0.25">
      <c r="C16" s="789" t="s">
        <v>892</v>
      </c>
      <c r="D16" s="789"/>
      <c r="E16" s="789"/>
      <c r="F16" s="789"/>
      <c r="G16" s="789"/>
      <c r="H16" s="789"/>
      <c r="I16" s="789"/>
      <c r="J16" s="789"/>
      <c r="K16" s="789"/>
      <c r="L16" s="789"/>
      <c r="M16" s="789"/>
      <c r="N16" s="789"/>
      <c r="O16" s="789"/>
      <c r="P16" s="789"/>
      <c r="Q16" s="789"/>
      <c r="R16" s="789"/>
      <c r="S16" s="789"/>
      <c r="T16" s="789"/>
      <c r="U16" s="789"/>
      <c r="V16" s="789"/>
      <c r="W16" s="789"/>
      <c r="X16" s="168"/>
      <c r="Y16" s="168"/>
      <c r="Z16" s="168"/>
      <c r="AA16" s="168"/>
      <c r="AB16" s="168"/>
    </row>
    <row r="17" spans="3:16" x14ac:dyDescent="0.25"/>
    <row r="18" spans="3:16" x14ac:dyDescent="0.25">
      <c r="C18" s="789" t="s">
        <v>3</v>
      </c>
      <c r="D18" s="789"/>
      <c r="E18" s="789"/>
      <c r="F18" s="789"/>
      <c r="G18" s="789"/>
      <c r="H18" s="789"/>
      <c r="I18" s="789"/>
      <c r="J18" s="789"/>
      <c r="K18" s="789"/>
      <c r="L18" s="789"/>
      <c r="M18" s="789"/>
      <c r="N18" s="789"/>
      <c r="O18" s="789"/>
      <c r="P18" s="789"/>
    </row>
    <row r="19" spans="3:16" x14ac:dyDescent="0.25"/>
    <row r="20" spans="3:16" x14ac:dyDescent="0.25"/>
    <row r="21" spans="3:16" x14ac:dyDescent="0.25"/>
    <row r="22" spans="3:16" x14ac:dyDescent="0.25"/>
    <row r="23" spans="3:16" x14ac:dyDescent="0.25"/>
    <row r="24" spans="3:16" x14ac:dyDescent="0.25"/>
    <row r="25" spans="3:16" x14ac:dyDescent="0.25"/>
    <row r="26" spans="3:16" x14ac:dyDescent="0.25"/>
    <row r="27" spans="3:16" x14ac:dyDescent="0.25"/>
    <row r="28" spans="3:16" x14ac:dyDescent="0.25"/>
    <row r="29" spans="3:16" x14ac:dyDescent="0.25"/>
    <row r="30" spans="3:16" x14ac:dyDescent="0.25"/>
    <row r="31" spans="3:16" x14ac:dyDescent="0.25"/>
    <row r="32" spans="3:16" x14ac:dyDescent="0.25"/>
    <row r="33" x14ac:dyDescent="0.25"/>
    <row r="34" x14ac:dyDescent="0.25"/>
    <row r="35" x14ac:dyDescent="0.25"/>
    <row r="36" x14ac:dyDescent="0.25"/>
  </sheetData>
  <sheetProtection sheet="1" objects="1" scenarios="1"/>
  <mergeCells count="7">
    <mergeCell ref="C18:P18"/>
    <mergeCell ref="C16:W16"/>
    <mergeCell ref="B1:AD6"/>
    <mergeCell ref="B7:AD7"/>
    <mergeCell ref="C10:F10"/>
    <mergeCell ref="C12:F12"/>
    <mergeCell ref="C14:P14"/>
  </mergeCells>
  <hyperlinks>
    <hyperlink ref="C10:F10" location="Presentación!A1" display="Presentación "/>
    <hyperlink ref="C12:F12" location="Informantes!A1" display="Informantes"/>
    <hyperlink ref="C16:W16" location="'Participantes y comentarios'!A1" display="Particiántes y comentarios"/>
    <hyperlink ref="C18:P18" location="'Glosario '!A1" display="Glosario"/>
    <hyperlink ref="C14:P14" location="'CNGMD 2017 M-2_Secc 5'!A1" display="Sección V. Transparencia"/>
  </hyperlinks>
  <pageMargins left="0.7" right="0.7" top="0.75" bottom="0.75" header="0.3" footer="0.3"/>
  <pageSetup scale="78" orientation="portrait" r:id="rId1"/>
  <headerFooter>
    <oddHeader>&amp;CMódulo 2 Índice</oddHeader>
    <oddFooter>&amp;LCenso Nacional de Gobiernos Municipales y Delegacionales 2017&amp;R&amp;P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0"/>
  <sheetViews>
    <sheetView topLeftCell="A71" zoomScaleNormal="100" zoomScaleSheetLayoutView="100" workbookViewId="0">
      <selection activeCell="J73" sqref="J73:AC73"/>
    </sheetView>
  </sheetViews>
  <sheetFormatPr baseColWidth="10" defaultColWidth="0" defaultRowHeight="0" customHeight="1" zeroHeight="1" x14ac:dyDescent="0.25"/>
  <cols>
    <col min="1" max="31" width="3.7109375" style="243" customWidth="1"/>
    <col min="32" max="32" width="4.28515625" style="667" hidden="1" customWidth="1"/>
    <col min="33" max="16384" width="6" style="245" hidden="1"/>
  </cols>
  <sheetData>
    <row r="1" spans="1:35" s="187" customFormat="1" ht="15.75" customHeight="1" x14ac:dyDescent="0.25">
      <c r="A1" s="41"/>
      <c r="B1" s="790" t="s">
        <v>4</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42"/>
      <c r="AF1" s="664"/>
      <c r="AH1" s="680" t="s">
        <v>6545</v>
      </c>
      <c r="AI1" s="680" t="s">
        <v>6546</v>
      </c>
    </row>
    <row r="2" spans="1:35" s="187" customFormat="1" ht="15.75" customHeight="1" x14ac:dyDescent="0.25">
      <c r="A2" s="41"/>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42"/>
      <c r="AF2" s="664"/>
    </row>
    <row r="3" spans="1:35" s="187" customFormat="1" ht="15.75" customHeight="1" x14ac:dyDescent="0.25">
      <c r="A3" s="41"/>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42"/>
      <c r="AF3" s="664"/>
      <c r="AH3" s="672" t="s">
        <v>1145</v>
      </c>
      <c r="AI3" s="672" t="s">
        <v>1144</v>
      </c>
    </row>
    <row r="4" spans="1:35" s="187" customFormat="1" ht="15.75" customHeight="1" x14ac:dyDescent="0.25">
      <c r="A4" s="41"/>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42"/>
      <c r="AF4" s="664"/>
      <c r="AH4" s="672" t="s">
        <v>1150</v>
      </c>
      <c r="AI4" s="672" t="s">
        <v>1151</v>
      </c>
    </row>
    <row r="5" spans="1:35" s="187" customFormat="1" ht="15.75" customHeight="1" x14ac:dyDescent="0.25">
      <c r="A5" s="8"/>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4"/>
      <c r="AF5" s="664"/>
      <c r="AH5" s="672" t="s">
        <v>1156</v>
      </c>
      <c r="AI5" s="672" t="s">
        <v>1157</v>
      </c>
    </row>
    <row r="6" spans="1:35" s="187" customFormat="1" ht="65.25" customHeight="1" x14ac:dyDescent="0.25">
      <c r="A6" s="8"/>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4"/>
      <c r="AF6" s="664"/>
      <c r="AH6" s="672" t="s">
        <v>1162</v>
      </c>
      <c r="AI6" s="672" t="s">
        <v>1163</v>
      </c>
    </row>
    <row r="7" spans="1:35" s="43" customFormat="1" ht="15" customHeight="1" x14ac:dyDescent="0.25">
      <c r="A7" s="8"/>
      <c r="B7" s="791" t="s">
        <v>820</v>
      </c>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4"/>
      <c r="AF7" s="665"/>
      <c r="AH7" s="672" t="s">
        <v>1167</v>
      </c>
      <c r="AI7" s="672" t="s">
        <v>1168</v>
      </c>
    </row>
    <row r="8" spans="1:35" s="187" customFormat="1" ht="15.75" x14ac:dyDescent="0.25">
      <c r="A8" s="16"/>
      <c r="B8" s="28"/>
      <c r="C8" s="28"/>
      <c r="D8" s="28"/>
      <c r="E8" s="28"/>
      <c r="F8" s="28"/>
      <c r="G8" s="28"/>
      <c r="H8" s="28"/>
      <c r="I8" s="28"/>
      <c r="J8" s="28"/>
      <c r="K8" s="28"/>
      <c r="L8" s="28"/>
      <c r="M8" s="28"/>
      <c r="N8" s="28"/>
      <c r="O8" s="28"/>
      <c r="P8" s="28"/>
      <c r="Q8" s="28"/>
      <c r="R8" s="28"/>
      <c r="S8" s="28"/>
      <c r="T8" s="28"/>
      <c r="U8" s="28"/>
      <c r="V8" s="28"/>
      <c r="W8" s="28"/>
      <c r="X8" s="28"/>
      <c r="Y8" s="28"/>
      <c r="Z8" s="28"/>
      <c r="AA8" s="816" t="s">
        <v>5</v>
      </c>
      <c r="AB8" s="816"/>
      <c r="AC8" s="816"/>
      <c r="AD8" s="816"/>
      <c r="AE8" s="28"/>
      <c r="AF8" s="664"/>
      <c r="AH8" s="672" t="s">
        <v>1173</v>
      </c>
      <c r="AI8" s="672" t="s">
        <v>1174</v>
      </c>
    </row>
    <row r="9" spans="1:35" s="43" customFormat="1" ht="15" hidden="1" customHeight="1" x14ac:dyDescent="0.25">
      <c r="A9" s="16"/>
      <c r="B9" s="817"/>
      <c r="C9" s="818"/>
      <c r="D9" s="818"/>
      <c r="E9" s="818"/>
      <c r="F9" s="818"/>
      <c r="G9" s="818"/>
      <c r="H9" s="818"/>
      <c r="I9" s="818"/>
      <c r="J9" s="818"/>
      <c r="K9" s="818"/>
      <c r="L9" s="819"/>
      <c r="M9" s="246"/>
      <c r="N9" s="175" t="str">
        <f>IF(B9="","",VLOOKUP(B9,$AH$3:$AI$34,2,FALSE))</f>
        <v/>
      </c>
      <c r="O9" s="28"/>
      <c r="P9" s="28"/>
      <c r="Q9" s="28"/>
      <c r="R9" s="28"/>
      <c r="S9" s="28"/>
      <c r="T9" s="28"/>
      <c r="U9" s="28"/>
      <c r="V9" s="28"/>
      <c r="W9" s="28"/>
      <c r="X9" s="28"/>
      <c r="Y9" s="28"/>
      <c r="Z9" s="28"/>
      <c r="AA9" s="28"/>
      <c r="AB9" s="28"/>
      <c r="AC9" s="28"/>
      <c r="AD9" s="28"/>
      <c r="AE9" s="28"/>
      <c r="AF9" s="665"/>
      <c r="AH9" s="672" t="s">
        <v>1178</v>
      </c>
      <c r="AI9" s="672" t="s">
        <v>1179</v>
      </c>
    </row>
    <row r="10" spans="1:35" s="43" customFormat="1" ht="15.75" thickBot="1" x14ac:dyDescent="0.3">
      <c r="A10" s="16"/>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665"/>
      <c r="AH10" s="672" t="s">
        <v>1183</v>
      </c>
      <c r="AI10" s="672" t="s">
        <v>1184</v>
      </c>
    </row>
    <row r="11" spans="1:35" s="43" customFormat="1" ht="15.75" thickBot="1" x14ac:dyDescent="0.3">
      <c r="A11" s="16"/>
      <c r="B11" s="820" t="s">
        <v>6</v>
      </c>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1"/>
      <c r="AC11" s="821"/>
      <c r="AD11" s="822"/>
      <c r="AE11" s="28"/>
      <c r="AF11" s="665"/>
      <c r="AH11" s="672" t="s">
        <v>1188</v>
      </c>
      <c r="AI11" s="672" t="s">
        <v>1189</v>
      </c>
    </row>
    <row r="12" spans="1:35" s="43" customFormat="1" ht="15" x14ac:dyDescent="0.25">
      <c r="A12" s="16"/>
      <c r="B12" s="188"/>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90"/>
      <c r="AE12" s="28"/>
      <c r="AF12" s="665"/>
      <c r="AH12" s="672" t="s">
        <v>1194</v>
      </c>
      <c r="AI12" s="672" t="s">
        <v>1195</v>
      </c>
    </row>
    <row r="13" spans="1:35" s="43" customFormat="1" ht="15" x14ac:dyDescent="0.25">
      <c r="A13" s="16"/>
      <c r="B13" s="188"/>
      <c r="C13" s="191" t="s">
        <v>7</v>
      </c>
      <c r="D13" s="189"/>
      <c r="E13" s="189"/>
      <c r="F13" s="189"/>
      <c r="G13" s="189"/>
      <c r="H13" s="189"/>
      <c r="I13" s="189"/>
      <c r="J13" s="189"/>
      <c r="K13" s="189"/>
      <c r="L13" s="189"/>
      <c r="M13" s="189"/>
      <c r="N13" s="189"/>
      <c r="O13" s="189"/>
      <c r="P13" s="189"/>
      <c r="Q13" s="191" t="s">
        <v>8</v>
      </c>
      <c r="R13" s="189"/>
      <c r="S13" s="189"/>
      <c r="T13" s="189"/>
      <c r="U13" s="189"/>
      <c r="V13" s="189"/>
      <c r="W13" s="189"/>
      <c r="X13" s="189"/>
      <c r="Y13" s="189"/>
      <c r="Z13" s="189"/>
      <c r="AA13" s="189"/>
      <c r="AB13" s="189"/>
      <c r="AC13" s="189"/>
      <c r="AD13" s="190"/>
      <c r="AE13" s="28"/>
      <c r="AF13" s="665"/>
      <c r="AH13" s="672" t="s">
        <v>1199</v>
      </c>
      <c r="AI13" s="672" t="s">
        <v>1200</v>
      </c>
    </row>
    <row r="14" spans="1:35" s="43" customFormat="1" ht="15" x14ac:dyDescent="0.25">
      <c r="A14" s="16"/>
      <c r="B14" s="188"/>
      <c r="C14" s="192"/>
      <c r="D14" s="193"/>
      <c r="E14" s="193"/>
      <c r="F14" s="193"/>
      <c r="G14" s="193"/>
      <c r="H14" s="193"/>
      <c r="I14" s="193"/>
      <c r="J14" s="193"/>
      <c r="K14" s="193"/>
      <c r="L14" s="193"/>
      <c r="M14" s="193"/>
      <c r="N14" s="193"/>
      <c r="O14" s="194"/>
      <c r="P14" s="189"/>
      <c r="Q14" s="192"/>
      <c r="R14" s="193"/>
      <c r="S14" s="193"/>
      <c r="T14" s="193"/>
      <c r="U14" s="193"/>
      <c r="V14" s="193"/>
      <c r="W14" s="193"/>
      <c r="X14" s="193"/>
      <c r="Y14" s="193"/>
      <c r="Z14" s="193"/>
      <c r="AA14" s="193"/>
      <c r="AB14" s="193"/>
      <c r="AC14" s="194"/>
      <c r="AD14" s="190"/>
      <c r="AE14" s="28"/>
      <c r="AF14" s="665"/>
      <c r="AH14" s="672" t="s">
        <v>1203</v>
      </c>
      <c r="AI14" s="672" t="s">
        <v>1204</v>
      </c>
    </row>
    <row r="15" spans="1:35" s="43" customFormat="1" ht="15" x14ac:dyDescent="0.25">
      <c r="A15" s="16"/>
      <c r="B15" s="188"/>
      <c r="C15" s="195"/>
      <c r="D15" s="189" t="s">
        <v>9</v>
      </c>
      <c r="E15" s="189"/>
      <c r="F15" s="189"/>
      <c r="G15" s="189"/>
      <c r="H15" s="189"/>
      <c r="I15" s="196"/>
      <c r="J15" s="196"/>
      <c r="K15" s="196"/>
      <c r="L15" s="197"/>
      <c r="M15" s="157">
        <v>0</v>
      </c>
      <c r="N15" s="157">
        <v>2</v>
      </c>
      <c r="O15" s="198"/>
      <c r="P15" s="189"/>
      <c r="Q15" s="195"/>
      <c r="R15" s="189" t="s">
        <v>10</v>
      </c>
      <c r="S15" s="199"/>
      <c r="T15" s="199"/>
      <c r="U15" s="199"/>
      <c r="V15" s="199"/>
      <c r="W15" s="196"/>
      <c r="X15" s="157">
        <v>0</v>
      </c>
      <c r="Y15" s="157">
        <v>2</v>
      </c>
      <c r="Z15" s="157">
        <v>0</v>
      </c>
      <c r="AA15" s="157">
        <v>0</v>
      </c>
      <c r="AB15" s="157">
        <v>2</v>
      </c>
      <c r="AC15" s="198"/>
      <c r="AD15" s="190"/>
      <c r="AE15" s="28"/>
      <c r="AF15" s="665"/>
      <c r="AH15" s="672" t="s">
        <v>1207</v>
      </c>
      <c r="AI15" s="672" t="s">
        <v>1208</v>
      </c>
    </row>
    <row r="16" spans="1:35" s="43" customFormat="1" ht="15" x14ac:dyDescent="0.25">
      <c r="A16" s="16"/>
      <c r="B16" s="188"/>
      <c r="C16" s="195"/>
      <c r="D16" s="189"/>
      <c r="E16" s="189"/>
      <c r="F16" s="189"/>
      <c r="G16" s="189"/>
      <c r="H16" s="189"/>
      <c r="I16" s="189"/>
      <c r="J16" s="10"/>
      <c r="K16" s="10"/>
      <c r="L16" s="189"/>
      <c r="M16" s="189"/>
      <c r="N16" s="189"/>
      <c r="O16" s="198"/>
      <c r="P16" s="189"/>
      <c r="Q16" s="195"/>
      <c r="R16" s="189"/>
      <c r="S16" s="189"/>
      <c r="T16" s="189"/>
      <c r="U16" s="189"/>
      <c r="V16" s="189"/>
      <c r="W16" s="189"/>
      <c r="X16" s="10"/>
      <c r="Y16" s="10"/>
      <c r="Z16" s="189"/>
      <c r="AA16" s="189"/>
      <c r="AB16" s="189"/>
      <c r="AC16" s="198"/>
      <c r="AD16" s="190"/>
      <c r="AE16" s="28"/>
      <c r="AF16" s="665"/>
      <c r="AH16" s="672" t="s">
        <v>1211</v>
      </c>
      <c r="AI16" s="672" t="s">
        <v>1212</v>
      </c>
    </row>
    <row r="17" spans="1:35" s="43" customFormat="1" ht="15" x14ac:dyDescent="0.25">
      <c r="A17" s="16"/>
      <c r="B17" s="188"/>
      <c r="C17" s="195"/>
      <c r="D17" s="189" t="s">
        <v>11</v>
      </c>
      <c r="E17" s="189"/>
      <c r="F17" s="196"/>
      <c r="G17" s="199"/>
      <c r="H17" s="196"/>
      <c r="I17" s="199"/>
      <c r="J17" s="196"/>
      <c r="K17" s="196"/>
      <c r="L17" s="157">
        <v>0</v>
      </c>
      <c r="M17" s="157">
        <v>0</v>
      </c>
      <c r="N17" s="157">
        <v>2</v>
      </c>
      <c r="O17" s="198"/>
      <c r="P17" s="189"/>
      <c r="Q17" s="195"/>
      <c r="R17" s="189" t="s">
        <v>12</v>
      </c>
      <c r="S17" s="189"/>
      <c r="T17" s="27"/>
      <c r="U17" s="189"/>
      <c r="V17" s="27"/>
      <c r="W17" s="199"/>
      <c r="X17" s="196"/>
      <c r="Y17" s="196"/>
      <c r="Z17" s="200">
        <v>0</v>
      </c>
      <c r="AA17" s="157">
        <v>2</v>
      </c>
      <c r="AB17" s="201"/>
      <c r="AC17" s="198"/>
      <c r="AD17" s="190"/>
      <c r="AE17" s="28"/>
      <c r="AF17" s="665"/>
      <c r="AH17" s="672" t="s">
        <v>1215</v>
      </c>
      <c r="AI17" s="672" t="s">
        <v>1216</v>
      </c>
    </row>
    <row r="18" spans="1:35" s="43" customFormat="1" ht="15" x14ac:dyDescent="0.25">
      <c r="A18" s="16"/>
      <c r="B18" s="188"/>
      <c r="C18" s="202"/>
      <c r="D18" s="203"/>
      <c r="E18" s="203"/>
      <c r="F18" s="203"/>
      <c r="G18" s="203"/>
      <c r="H18" s="203"/>
      <c r="I18" s="203"/>
      <c r="J18" s="203"/>
      <c r="K18" s="203"/>
      <c r="L18" s="203"/>
      <c r="M18" s="203"/>
      <c r="N18" s="203"/>
      <c r="O18" s="204"/>
      <c r="P18" s="189"/>
      <c r="Q18" s="202"/>
      <c r="R18" s="203"/>
      <c r="S18" s="203"/>
      <c r="T18" s="203"/>
      <c r="U18" s="203"/>
      <c r="V18" s="203"/>
      <c r="W18" s="203"/>
      <c r="X18" s="203"/>
      <c r="Y18" s="203"/>
      <c r="Z18" s="203"/>
      <c r="AA18" s="203"/>
      <c r="AB18" s="203"/>
      <c r="AC18" s="204"/>
      <c r="AD18" s="190"/>
      <c r="AE18" s="28"/>
      <c r="AF18" s="665"/>
      <c r="AH18" s="672" t="s">
        <v>1219</v>
      </c>
      <c r="AI18" s="672" t="s">
        <v>1220</v>
      </c>
    </row>
    <row r="19" spans="1:35" s="43" customFormat="1" ht="15" x14ac:dyDescent="0.25">
      <c r="A19" s="16"/>
      <c r="B19" s="188"/>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90"/>
      <c r="AE19" s="28"/>
      <c r="AF19" s="665"/>
      <c r="AH19" s="672" t="s">
        <v>1224</v>
      </c>
      <c r="AI19" s="672" t="s">
        <v>1225</v>
      </c>
    </row>
    <row r="20" spans="1:35" s="43" customFormat="1" ht="15" x14ac:dyDescent="0.25">
      <c r="A20" s="16"/>
      <c r="B20" s="188"/>
      <c r="C20" s="191" t="s">
        <v>13</v>
      </c>
      <c r="D20" s="189"/>
      <c r="E20" s="189"/>
      <c r="F20" s="189"/>
      <c r="G20" s="189"/>
      <c r="H20" s="189"/>
      <c r="I20" s="189"/>
      <c r="J20" s="189"/>
      <c r="K20" s="189"/>
      <c r="L20" s="189"/>
      <c r="M20" s="189"/>
      <c r="N20" s="189"/>
      <c r="O20" s="189"/>
      <c r="P20" s="189"/>
      <c r="Q20" s="191" t="s">
        <v>14</v>
      </c>
      <c r="R20" s="189"/>
      <c r="S20" s="189"/>
      <c r="T20" s="189"/>
      <c r="U20" s="189"/>
      <c r="V20" s="189"/>
      <c r="W20" s="189"/>
      <c r="X20" s="189"/>
      <c r="Y20" s="189"/>
      <c r="Z20" s="189"/>
      <c r="AA20" s="189"/>
      <c r="AB20" s="189"/>
      <c r="AC20" s="189"/>
      <c r="AD20" s="190"/>
      <c r="AE20" s="28"/>
      <c r="AF20" s="665"/>
      <c r="AH20" s="672" t="s">
        <v>1228</v>
      </c>
      <c r="AI20" s="672" t="s">
        <v>1229</v>
      </c>
    </row>
    <row r="21" spans="1:35" s="43" customFormat="1" ht="15" x14ac:dyDescent="0.25">
      <c r="A21" s="16"/>
      <c r="B21" s="188"/>
      <c r="C21" s="192"/>
      <c r="D21" s="193"/>
      <c r="E21" s="193"/>
      <c r="F21" s="193"/>
      <c r="G21" s="193"/>
      <c r="H21" s="193"/>
      <c r="I21" s="193"/>
      <c r="J21" s="193"/>
      <c r="K21" s="193"/>
      <c r="L21" s="193"/>
      <c r="M21" s="193"/>
      <c r="N21" s="193"/>
      <c r="O21" s="194"/>
      <c r="P21" s="189"/>
      <c r="Q21" s="192"/>
      <c r="R21" s="193"/>
      <c r="S21" s="193"/>
      <c r="T21" s="193"/>
      <c r="U21" s="193"/>
      <c r="V21" s="194"/>
      <c r="W21" s="192"/>
      <c r="X21" s="193"/>
      <c r="Y21" s="194"/>
      <c r="Z21" s="813" t="s">
        <v>15</v>
      </c>
      <c r="AA21" s="814"/>
      <c r="AB21" s="814"/>
      <c r="AC21" s="815"/>
      <c r="AD21" s="190"/>
      <c r="AE21" s="28"/>
      <c r="AF21" s="665"/>
      <c r="AH21" s="672" t="s">
        <v>1232</v>
      </c>
      <c r="AI21" s="672" t="s">
        <v>1233</v>
      </c>
    </row>
    <row r="22" spans="1:35" s="43" customFormat="1" ht="15" x14ac:dyDescent="0.25">
      <c r="A22" s="16"/>
      <c r="B22" s="188"/>
      <c r="C22" s="195"/>
      <c r="D22" s="811" t="s">
        <v>6642</v>
      </c>
      <c r="E22" s="811"/>
      <c r="F22" s="811"/>
      <c r="G22" s="811"/>
      <c r="H22" s="811"/>
      <c r="I22" s="811"/>
      <c r="J22" s="811"/>
      <c r="K22" s="811"/>
      <c r="L22" s="27"/>
      <c r="M22" s="198"/>
      <c r="N22" s="157">
        <v>1</v>
      </c>
      <c r="O22" s="198"/>
      <c r="P22" s="189"/>
      <c r="Q22" s="195"/>
      <c r="R22" s="812" t="s">
        <v>16</v>
      </c>
      <c r="S22" s="812"/>
      <c r="T22" s="812"/>
      <c r="U22" s="812"/>
      <c r="V22" s="198"/>
      <c r="W22" s="205"/>
      <c r="X22" s="27"/>
      <c r="Y22" s="206"/>
      <c r="Z22" s="207" t="s">
        <v>17</v>
      </c>
      <c r="AA22" s="207"/>
      <c r="AB22" s="189"/>
      <c r="AC22" s="198"/>
      <c r="AD22" s="190"/>
      <c r="AE22" s="28"/>
      <c r="AF22" s="665"/>
      <c r="AH22" s="672" t="s">
        <v>1237</v>
      </c>
      <c r="AI22" s="672" t="s">
        <v>1238</v>
      </c>
    </row>
    <row r="23" spans="1:35" s="43" customFormat="1" ht="15" x14ac:dyDescent="0.25">
      <c r="A23" s="16"/>
      <c r="B23" s="188"/>
      <c r="C23" s="195"/>
      <c r="D23" s="800" t="s">
        <v>18</v>
      </c>
      <c r="E23" s="800"/>
      <c r="F23" s="800"/>
      <c r="G23" s="800"/>
      <c r="H23" s="800"/>
      <c r="I23" s="800"/>
      <c r="J23" s="800"/>
      <c r="K23" s="800"/>
      <c r="L23" s="208"/>
      <c r="M23" s="189"/>
      <c r="N23" s="209" t="s">
        <v>19</v>
      </c>
      <c r="O23" s="198"/>
      <c r="P23" s="189"/>
      <c r="Q23" s="195"/>
      <c r="R23" s="208"/>
      <c r="S23" s="208"/>
      <c r="T23" s="208"/>
      <c r="U23" s="208"/>
      <c r="V23" s="210"/>
      <c r="W23" s="211"/>
      <c r="X23" s="208"/>
      <c r="Y23" s="210"/>
      <c r="Z23" s="212" t="s">
        <v>20</v>
      </c>
      <c r="AA23" s="212"/>
      <c r="AB23" s="189"/>
      <c r="AC23" s="198"/>
      <c r="AD23" s="190"/>
      <c r="AE23" s="28"/>
      <c r="AF23" s="665"/>
      <c r="AH23" s="672" t="s">
        <v>1241</v>
      </c>
      <c r="AI23" s="672" t="s">
        <v>1242</v>
      </c>
    </row>
    <row r="24" spans="1:35" s="43" customFormat="1" ht="15" x14ac:dyDescent="0.25">
      <c r="A24" s="16"/>
      <c r="B24" s="188"/>
      <c r="C24" s="195"/>
      <c r="D24" s="189"/>
      <c r="E24" s="189"/>
      <c r="F24" s="189"/>
      <c r="G24" s="189"/>
      <c r="H24" s="189"/>
      <c r="I24" s="189"/>
      <c r="J24" s="10"/>
      <c r="K24" s="10"/>
      <c r="L24" s="189"/>
      <c r="M24" s="189"/>
      <c r="N24" s="189"/>
      <c r="O24" s="198"/>
      <c r="P24" s="189"/>
      <c r="Q24" s="195"/>
      <c r="R24" s="157">
        <v>1</v>
      </c>
      <c r="S24" s="157">
        <v>7</v>
      </c>
      <c r="T24" s="157">
        <v>0</v>
      </c>
      <c r="U24" s="157">
        <v>5</v>
      </c>
      <c r="V24" s="198"/>
      <c r="W24" s="195"/>
      <c r="X24" s="157">
        <v>1</v>
      </c>
      <c r="Y24" s="206"/>
      <c r="Z24" s="207" t="s">
        <v>21</v>
      </c>
      <c r="AA24" s="207"/>
      <c r="AB24" s="189"/>
      <c r="AC24" s="198"/>
      <c r="AD24" s="190"/>
      <c r="AE24" s="28"/>
      <c r="AF24" s="665"/>
      <c r="AH24" s="672" t="s">
        <v>1245</v>
      </c>
      <c r="AI24" s="672" t="s">
        <v>1246</v>
      </c>
    </row>
    <row r="25" spans="1:35" s="43" customFormat="1" ht="15" x14ac:dyDescent="0.25">
      <c r="A25" s="16"/>
      <c r="B25" s="188"/>
      <c r="C25" s="195"/>
      <c r="D25" s="811" t="s">
        <v>6643</v>
      </c>
      <c r="E25" s="811"/>
      <c r="F25" s="811"/>
      <c r="G25" s="811"/>
      <c r="H25" s="811"/>
      <c r="I25" s="811"/>
      <c r="J25" s="811"/>
      <c r="K25" s="811"/>
      <c r="L25" s="27"/>
      <c r="M25" s="157">
        <v>0</v>
      </c>
      <c r="N25" s="157">
        <v>1</v>
      </c>
      <c r="O25" s="198"/>
      <c r="P25" s="189"/>
      <c r="Q25" s="195"/>
      <c r="R25" s="800" t="s">
        <v>22</v>
      </c>
      <c r="S25" s="800"/>
      <c r="T25" s="800" t="s">
        <v>23</v>
      </c>
      <c r="U25" s="800"/>
      <c r="V25" s="198"/>
      <c r="W25" s="205"/>
      <c r="X25" s="209" t="s">
        <v>24</v>
      </c>
      <c r="Y25" s="206"/>
      <c r="Z25" s="207" t="s">
        <v>25</v>
      </c>
      <c r="AA25" s="207"/>
      <c r="AB25" s="189"/>
      <c r="AC25" s="198"/>
      <c r="AD25" s="190"/>
      <c r="AE25" s="28"/>
      <c r="AF25" s="665"/>
      <c r="AH25" s="672" t="s">
        <v>1248</v>
      </c>
      <c r="AI25" s="672" t="s">
        <v>1249</v>
      </c>
    </row>
    <row r="26" spans="1:35" s="43" customFormat="1" ht="15" x14ac:dyDescent="0.25">
      <c r="A26" s="16"/>
      <c r="B26" s="188"/>
      <c r="C26" s="195"/>
      <c r="D26" s="800" t="s">
        <v>26</v>
      </c>
      <c r="E26" s="800"/>
      <c r="F26" s="800"/>
      <c r="G26" s="800"/>
      <c r="H26" s="800"/>
      <c r="I26" s="800"/>
      <c r="J26" s="800"/>
      <c r="K26" s="800"/>
      <c r="L26" s="208"/>
      <c r="M26" s="800" t="s">
        <v>19</v>
      </c>
      <c r="N26" s="800"/>
      <c r="O26" s="198"/>
      <c r="P26" s="189"/>
      <c r="Q26" s="195"/>
      <c r="R26" s="208"/>
      <c r="S26" s="208"/>
      <c r="T26" s="208"/>
      <c r="U26" s="208"/>
      <c r="V26" s="210"/>
      <c r="W26" s="211"/>
      <c r="X26" s="208"/>
      <c r="Y26" s="210"/>
      <c r="Z26" s="212" t="s">
        <v>27</v>
      </c>
      <c r="AA26" s="212"/>
      <c r="AB26" s="189"/>
      <c r="AC26" s="198"/>
      <c r="AD26" s="190"/>
      <c r="AE26" s="28"/>
      <c r="AF26" s="665"/>
      <c r="AH26" s="672" t="s">
        <v>1253</v>
      </c>
      <c r="AI26" s="672" t="s">
        <v>1254</v>
      </c>
    </row>
    <row r="27" spans="1:35" s="43" customFormat="1" ht="15" x14ac:dyDescent="0.25">
      <c r="A27" s="16"/>
      <c r="B27" s="188"/>
      <c r="C27" s="202"/>
      <c r="D27" s="203"/>
      <c r="E27" s="203"/>
      <c r="F27" s="203"/>
      <c r="G27" s="203"/>
      <c r="H27" s="203"/>
      <c r="I27" s="203"/>
      <c r="J27" s="203"/>
      <c r="K27" s="203"/>
      <c r="L27" s="203"/>
      <c r="M27" s="203"/>
      <c r="N27" s="203"/>
      <c r="O27" s="204"/>
      <c r="P27" s="189"/>
      <c r="Q27" s="202"/>
      <c r="R27" s="203"/>
      <c r="S27" s="203"/>
      <c r="T27" s="203"/>
      <c r="U27" s="203"/>
      <c r="V27" s="204"/>
      <c r="W27" s="202"/>
      <c r="X27" s="203"/>
      <c r="Y27" s="204"/>
      <c r="Z27" s="203"/>
      <c r="AA27" s="203"/>
      <c r="AB27" s="203"/>
      <c r="AC27" s="204"/>
      <c r="AD27" s="190"/>
      <c r="AE27" s="28"/>
      <c r="AF27" s="665"/>
      <c r="AH27" s="672" t="s">
        <v>1258</v>
      </c>
      <c r="AI27" s="672" t="s">
        <v>1259</v>
      </c>
    </row>
    <row r="28" spans="1:35" s="43" customFormat="1" ht="15" x14ac:dyDescent="0.25">
      <c r="A28" s="16"/>
      <c r="B28" s="213"/>
      <c r="C28" s="214"/>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6"/>
      <c r="AE28" s="28"/>
      <c r="AF28" s="665"/>
      <c r="AH28" s="672" t="s">
        <v>1262</v>
      </c>
      <c r="AI28" s="672" t="s">
        <v>1263</v>
      </c>
    </row>
    <row r="29" spans="1:35" s="43" customFormat="1" ht="15.75" thickBot="1" x14ac:dyDescent="0.3">
      <c r="A29" s="16"/>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665"/>
      <c r="AH29" s="672" t="s">
        <v>1266</v>
      </c>
      <c r="AI29" s="672" t="s">
        <v>1267</v>
      </c>
    </row>
    <row r="30" spans="1:35" s="43" customFormat="1" ht="5.25" customHeight="1" x14ac:dyDescent="0.25">
      <c r="A30" s="11"/>
      <c r="B30" s="217"/>
      <c r="C30" s="218"/>
      <c r="D30" s="218"/>
      <c r="E30" s="218"/>
      <c r="F30" s="218"/>
      <c r="G30" s="218"/>
      <c r="H30" s="218"/>
      <c r="I30" s="218"/>
      <c r="J30" s="219"/>
      <c r="K30" s="219"/>
      <c r="L30" s="220"/>
      <c r="M30" s="221"/>
      <c r="N30" s="217"/>
      <c r="O30" s="218"/>
      <c r="P30" s="218"/>
      <c r="Q30" s="218"/>
      <c r="R30" s="218"/>
      <c r="S30" s="218"/>
      <c r="T30" s="218"/>
      <c r="U30" s="218"/>
      <c r="V30" s="218"/>
      <c r="W30" s="218"/>
      <c r="X30" s="218"/>
      <c r="Y30" s="218"/>
      <c r="Z30" s="218"/>
      <c r="AA30" s="218"/>
      <c r="AB30" s="219"/>
      <c r="AC30" s="219"/>
      <c r="AD30" s="220"/>
      <c r="AE30" s="30"/>
      <c r="AF30" s="665"/>
      <c r="AH30" s="672" t="s">
        <v>1270</v>
      </c>
      <c r="AI30" s="672" t="s">
        <v>1271</v>
      </c>
    </row>
    <row r="31" spans="1:35" s="43" customFormat="1" ht="17.100000000000001" customHeight="1" x14ac:dyDescent="0.25">
      <c r="A31" s="16"/>
      <c r="B31" s="222" t="s">
        <v>28</v>
      </c>
      <c r="C31" s="223"/>
      <c r="D31" s="223"/>
      <c r="E31" s="223"/>
      <c r="F31" s="223"/>
      <c r="G31" s="223"/>
      <c r="H31" s="223"/>
      <c r="I31" s="223"/>
      <c r="J31" s="224"/>
      <c r="K31" s="224"/>
      <c r="L31" s="225"/>
      <c r="M31" s="226"/>
      <c r="N31" s="222" t="s">
        <v>29</v>
      </c>
      <c r="O31" s="223"/>
      <c r="P31" s="223"/>
      <c r="Q31" s="223"/>
      <c r="R31" s="223"/>
      <c r="S31" s="223"/>
      <c r="T31" s="223"/>
      <c r="U31" s="223"/>
      <c r="V31" s="223"/>
      <c r="W31" s="223"/>
      <c r="X31" s="223"/>
      <c r="Y31" s="223"/>
      <c r="Z31" s="223"/>
      <c r="AA31" s="223"/>
      <c r="AB31" s="224"/>
      <c r="AC31" s="224"/>
      <c r="AD31" s="225"/>
      <c r="AE31" s="28"/>
      <c r="AF31" s="665"/>
      <c r="AH31" s="672" t="s">
        <v>1274</v>
      </c>
      <c r="AI31" s="672" t="s">
        <v>1275</v>
      </c>
    </row>
    <row r="32" spans="1:35" s="43" customFormat="1" ht="5.0999999999999996" customHeight="1" x14ac:dyDescent="0.25">
      <c r="A32" s="11"/>
      <c r="B32" s="222"/>
      <c r="C32" s="227"/>
      <c r="D32" s="227"/>
      <c r="E32" s="227"/>
      <c r="F32" s="227"/>
      <c r="G32" s="227"/>
      <c r="H32" s="227"/>
      <c r="I32" s="227"/>
      <c r="J32" s="224"/>
      <c r="K32" s="224"/>
      <c r="L32" s="228"/>
      <c r="M32" s="221"/>
      <c r="N32" s="222"/>
      <c r="O32" s="227"/>
      <c r="P32" s="227"/>
      <c r="Q32" s="227"/>
      <c r="R32" s="227"/>
      <c r="S32" s="227"/>
      <c r="T32" s="227"/>
      <c r="U32" s="227"/>
      <c r="V32" s="227"/>
      <c r="W32" s="227"/>
      <c r="X32" s="227"/>
      <c r="Y32" s="227"/>
      <c r="Z32" s="227"/>
      <c r="AA32" s="227"/>
      <c r="AB32" s="224"/>
      <c r="AC32" s="224"/>
      <c r="AD32" s="228"/>
      <c r="AE32" s="30"/>
      <c r="AF32" s="665"/>
      <c r="AH32" s="672" t="s">
        <v>1278</v>
      </c>
      <c r="AI32" s="672" t="s">
        <v>1279</v>
      </c>
    </row>
    <row r="33" spans="1:35" s="43" customFormat="1" ht="145.5" customHeight="1" x14ac:dyDescent="0.25">
      <c r="A33" s="11"/>
      <c r="B33" s="229"/>
      <c r="C33" s="801" t="s">
        <v>30</v>
      </c>
      <c r="D33" s="801"/>
      <c r="E33" s="801"/>
      <c r="F33" s="801"/>
      <c r="G33" s="801"/>
      <c r="H33" s="801"/>
      <c r="I33" s="801"/>
      <c r="J33" s="801"/>
      <c r="K33" s="801"/>
      <c r="L33" s="802"/>
      <c r="M33" s="230"/>
      <c r="N33" s="229"/>
      <c r="O33" s="801" t="s">
        <v>31</v>
      </c>
      <c r="P33" s="801"/>
      <c r="Q33" s="801"/>
      <c r="R33" s="801"/>
      <c r="S33" s="801"/>
      <c r="T33" s="801"/>
      <c r="U33" s="801"/>
      <c r="V33" s="801"/>
      <c r="W33" s="801"/>
      <c r="X33" s="801"/>
      <c r="Y33" s="801"/>
      <c r="Z33" s="801"/>
      <c r="AA33" s="801"/>
      <c r="AB33" s="801"/>
      <c r="AC33" s="801"/>
      <c r="AD33" s="802"/>
      <c r="AE33" s="63"/>
      <c r="AF33" s="665"/>
      <c r="AH33" s="672" t="s">
        <v>1283</v>
      </c>
      <c r="AI33" s="672" t="s">
        <v>1284</v>
      </c>
    </row>
    <row r="34" spans="1:35" s="43" customFormat="1" ht="5.0999999999999996" customHeight="1" thickBot="1" x14ac:dyDescent="0.3">
      <c r="A34" s="11"/>
      <c r="B34" s="231"/>
      <c r="C34" s="232"/>
      <c r="D34" s="232"/>
      <c r="E34" s="232"/>
      <c r="F34" s="232"/>
      <c r="G34" s="232"/>
      <c r="H34" s="232"/>
      <c r="I34" s="232"/>
      <c r="J34" s="233"/>
      <c r="K34" s="233"/>
      <c r="L34" s="234"/>
      <c r="M34" s="235"/>
      <c r="N34" s="231"/>
      <c r="O34" s="232"/>
      <c r="P34" s="232"/>
      <c r="Q34" s="232"/>
      <c r="R34" s="232"/>
      <c r="S34" s="232"/>
      <c r="T34" s="232"/>
      <c r="U34" s="232"/>
      <c r="V34" s="232"/>
      <c r="W34" s="232"/>
      <c r="X34" s="232"/>
      <c r="Y34" s="232"/>
      <c r="Z34" s="232"/>
      <c r="AA34" s="232"/>
      <c r="AB34" s="233"/>
      <c r="AC34" s="233"/>
      <c r="AD34" s="234"/>
      <c r="AE34" s="30"/>
      <c r="AF34" s="665"/>
      <c r="AH34" s="676" t="s">
        <v>1287</v>
      </c>
      <c r="AI34" s="676" t="s">
        <v>1288</v>
      </c>
    </row>
    <row r="35" spans="1:35" s="43" customFormat="1" ht="15.75" thickBot="1" x14ac:dyDescent="0.3">
      <c r="A35" s="16"/>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665"/>
    </row>
    <row r="36" spans="1:35" s="43" customFormat="1" ht="3" customHeight="1" x14ac:dyDescent="0.25">
      <c r="A36" s="11"/>
      <c r="B36" s="803"/>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5"/>
      <c r="AE36" s="30"/>
      <c r="AF36" s="665"/>
    </row>
    <row r="37" spans="1:35" s="43" customFormat="1" ht="18" customHeight="1" x14ac:dyDescent="0.25">
      <c r="A37" s="11"/>
      <c r="B37" s="806" t="s">
        <v>32</v>
      </c>
      <c r="C37" s="807"/>
      <c r="D37" s="807"/>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8"/>
      <c r="AE37" s="30"/>
      <c r="AF37" s="665"/>
    </row>
    <row r="38" spans="1:35" s="43" customFormat="1" ht="42.75" customHeight="1" thickBot="1" x14ac:dyDescent="0.3">
      <c r="A38" s="11"/>
      <c r="B38" s="236"/>
      <c r="C38" s="809" t="s">
        <v>33</v>
      </c>
      <c r="D38" s="809"/>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09"/>
      <c r="AC38" s="809"/>
      <c r="AD38" s="810"/>
      <c r="AE38" s="30"/>
      <c r="AF38" s="665"/>
    </row>
    <row r="39" spans="1:35" s="43" customFormat="1" ht="15.75" thickBot="1" x14ac:dyDescent="0.3">
      <c r="A39" s="1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665"/>
    </row>
    <row r="40" spans="1:35" s="43" customFormat="1" ht="5.0999999999999996" customHeight="1" x14ac:dyDescent="0.25">
      <c r="A40" s="11"/>
      <c r="B40" s="23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9"/>
      <c r="AE40" s="30"/>
      <c r="AF40" s="665"/>
    </row>
    <row r="41" spans="1:35" s="43" customFormat="1" ht="19.5" x14ac:dyDescent="0.25">
      <c r="A41" s="16"/>
      <c r="B41" s="169" t="s">
        <v>34</v>
      </c>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9"/>
      <c r="AE41" s="28"/>
      <c r="AF41" s="665"/>
    </row>
    <row r="42" spans="1:35" s="43" customFormat="1" ht="5.0999999999999996" customHeight="1" x14ac:dyDescent="0.25">
      <c r="A42" s="11"/>
      <c r="B42" s="16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2"/>
      <c r="AE42" s="30"/>
      <c r="AF42" s="665"/>
    </row>
    <row r="43" spans="1:35" s="43" customFormat="1" ht="53.25" customHeight="1" x14ac:dyDescent="0.25">
      <c r="A43" s="11"/>
      <c r="B43" s="13"/>
      <c r="C43" s="797" t="s">
        <v>35</v>
      </c>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14"/>
      <c r="AE43" s="3"/>
      <c r="AF43" s="665"/>
    </row>
    <row r="44" spans="1:35" s="43" customFormat="1" ht="47.25" customHeight="1" x14ac:dyDescent="0.25">
      <c r="A44" s="11"/>
      <c r="B44" s="13"/>
      <c r="C44" s="797" t="s">
        <v>36</v>
      </c>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14"/>
      <c r="AE44" s="3"/>
      <c r="AF44" s="665"/>
    </row>
    <row r="45" spans="1:35" s="43" customFormat="1" ht="69" customHeight="1" x14ac:dyDescent="0.25">
      <c r="A45" s="11"/>
      <c r="B45" s="13"/>
      <c r="C45" s="797" t="s">
        <v>37</v>
      </c>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14"/>
      <c r="AE45" s="3"/>
      <c r="AF45" s="665"/>
    </row>
    <row r="46" spans="1:35" s="43" customFormat="1" ht="47.25" customHeight="1" x14ac:dyDescent="0.25">
      <c r="A46" s="11"/>
      <c r="B46" s="13"/>
      <c r="C46" s="797" t="s">
        <v>38</v>
      </c>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14"/>
      <c r="AE46" s="3"/>
      <c r="AF46" s="665"/>
    </row>
    <row r="47" spans="1:35" s="43" customFormat="1" ht="86.25" customHeight="1" x14ac:dyDescent="0.25">
      <c r="A47" s="11"/>
      <c r="B47" s="13"/>
      <c r="C47" s="797" t="s">
        <v>39</v>
      </c>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14"/>
      <c r="AE47" s="30"/>
      <c r="AF47" s="665"/>
    </row>
    <row r="48" spans="1:35" s="43" customFormat="1" ht="75.75" customHeight="1" x14ac:dyDescent="0.25">
      <c r="A48" s="11"/>
      <c r="B48" s="169"/>
      <c r="C48" s="797" t="s">
        <v>40</v>
      </c>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12"/>
      <c r="AE48" s="30"/>
      <c r="AF48" s="665"/>
    </row>
    <row r="49" spans="1:32" s="43" customFormat="1" ht="51" customHeight="1" x14ac:dyDescent="0.25">
      <c r="A49" s="11"/>
      <c r="B49" s="169"/>
      <c r="C49" s="798" t="s">
        <v>893</v>
      </c>
      <c r="D49" s="798"/>
      <c r="E49" s="798"/>
      <c r="F49" s="798"/>
      <c r="G49" s="798"/>
      <c r="H49" s="798"/>
      <c r="I49" s="798"/>
      <c r="J49" s="798"/>
      <c r="K49" s="798"/>
      <c r="L49" s="798"/>
      <c r="M49" s="798"/>
      <c r="N49" s="798"/>
      <c r="O49" s="798"/>
      <c r="P49" s="798"/>
      <c r="Q49" s="798"/>
      <c r="R49" s="798"/>
      <c r="S49" s="798"/>
      <c r="T49" s="798"/>
      <c r="U49" s="798"/>
      <c r="V49" s="798"/>
      <c r="W49" s="798"/>
      <c r="X49" s="798"/>
      <c r="Y49" s="798"/>
      <c r="Z49" s="798"/>
      <c r="AA49" s="798"/>
      <c r="AB49" s="798"/>
      <c r="AC49" s="798"/>
      <c r="AD49" s="12"/>
      <c r="AE49" s="30"/>
      <c r="AF49" s="665"/>
    </row>
    <row r="50" spans="1:32" s="43" customFormat="1" ht="76.5" customHeight="1" x14ac:dyDescent="0.25">
      <c r="A50" s="11"/>
      <c r="B50" s="169"/>
      <c r="C50" s="797" t="s">
        <v>41</v>
      </c>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799"/>
      <c r="AB50" s="799"/>
      <c r="AC50" s="799"/>
      <c r="AD50" s="12"/>
      <c r="AE50" s="30"/>
      <c r="AF50" s="665"/>
    </row>
    <row r="51" spans="1:32" s="43" customFormat="1" ht="156" customHeight="1" x14ac:dyDescent="0.25">
      <c r="A51" s="11"/>
      <c r="B51" s="169"/>
      <c r="C51" s="797" t="s">
        <v>42</v>
      </c>
      <c r="D51" s="797"/>
      <c r="E51" s="797"/>
      <c r="F51" s="797"/>
      <c r="G51" s="797"/>
      <c r="H51" s="797"/>
      <c r="I51" s="797"/>
      <c r="J51" s="797"/>
      <c r="K51" s="797"/>
      <c r="L51" s="797"/>
      <c r="M51" s="797"/>
      <c r="N51" s="797"/>
      <c r="O51" s="797"/>
      <c r="P51" s="797"/>
      <c r="Q51" s="797"/>
      <c r="R51" s="797"/>
      <c r="S51" s="797"/>
      <c r="T51" s="797"/>
      <c r="U51" s="797"/>
      <c r="V51" s="797"/>
      <c r="W51" s="797"/>
      <c r="X51" s="797"/>
      <c r="Y51" s="797"/>
      <c r="Z51" s="797"/>
      <c r="AA51" s="797"/>
      <c r="AB51" s="797"/>
      <c r="AC51" s="797"/>
      <c r="AD51" s="12"/>
      <c r="AE51" s="30"/>
      <c r="AF51" s="665"/>
    </row>
    <row r="52" spans="1:32" s="43" customFormat="1" ht="68.25" customHeight="1" x14ac:dyDescent="0.25">
      <c r="A52" s="11"/>
      <c r="B52" s="13"/>
      <c r="C52" s="797" t="s">
        <v>43</v>
      </c>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14"/>
      <c r="AE52" s="30"/>
      <c r="AF52" s="665"/>
    </row>
    <row r="53" spans="1:32" s="43" customFormat="1" ht="113.25" customHeight="1" x14ac:dyDescent="0.25">
      <c r="A53" s="11"/>
      <c r="B53" s="13"/>
      <c r="C53" s="795" t="s">
        <v>44</v>
      </c>
      <c r="D53" s="795"/>
      <c r="E53" s="795"/>
      <c r="F53" s="79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14"/>
      <c r="AE53" s="30"/>
      <c r="AF53" s="665"/>
    </row>
    <row r="54" spans="1:32" s="40" customFormat="1" ht="144.75" customHeight="1" x14ac:dyDescent="0.25">
      <c r="A54" s="351"/>
      <c r="B54" s="62"/>
      <c r="C54" s="797" t="s">
        <v>1136</v>
      </c>
      <c r="D54" s="797"/>
      <c r="E54" s="797"/>
      <c r="F54" s="797"/>
      <c r="G54" s="797"/>
      <c r="H54" s="797"/>
      <c r="I54" s="797"/>
      <c r="J54" s="797"/>
      <c r="K54" s="797"/>
      <c r="L54" s="797"/>
      <c r="M54" s="797"/>
      <c r="N54" s="797"/>
      <c r="O54" s="797"/>
      <c r="P54" s="797"/>
      <c r="Q54" s="797"/>
      <c r="R54" s="797"/>
      <c r="S54" s="797"/>
      <c r="T54" s="797"/>
      <c r="U54" s="797"/>
      <c r="V54" s="797"/>
      <c r="W54" s="797"/>
      <c r="X54" s="797"/>
      <c r="Y54" s="797"/>
      <c r="Z54" s="797"/>
      <c r="AA54" s="797"/>
      <c r="AB54" s="797"/>
      <c r="AC54" s="797"/>
      <c r="AD54" s="352"/>
      <c r="AE54" s="353"/>
      <c r="AF54" s="665"/>
    </row>
    <row r="55" spans="1:32" s="43" customFormat="1" ht="81" customHeight="1" x14ac:dyDescent="0.25">
      <c r="A55" s="11"/>
      <c r="B55" s="13"/>
      <c r="C55" s="797" t="s">
        <v>45</v>
      </c>
      <c r="D55" s="797"/>
      <c r="E55" s="797"/>
      <c r="F55" s="797"/>
      <c r="G55" s="797"/>
      <c r="H55" s="797"/>
      <c r="I55" s="797"/>
      <c r="J55" s="797"/>
      <c r="K55" s="797"/>
      <c r="L55" s="797"/>
      <c r="M55" s="797"/>
      <c r="N55" s="797"/>
      <c r="O55" s="797"/>
      <c r="P55" s="797"/>
      <c r="Q55" s="797"/>
      <c r="R55" s="797"/>
      <c r="S55" s="797"/>
      <c r="T55" s="797"/>
      <c r="U55" s="797"/>
      <c r="V55" s="797"/>
      <c r="W55" s="797"/>
      <c r="X55" s="797"/>
      <c r="Y55" s="797"/>
      <c r="Z55" s="797"/>
      <c r="AA55" s="797"/>
      <c r="AB55" s="797"/>
      <c r="AC55" s="797"/>
      <c r="AD55" s="14"/>
      <c r="AE55" s="30"/>
      <c r="AF55" s="665"/>
    </row>
    <row r="56" spans="1:32" s="43" customFormat="1" ht="76.5" customHeight="1" x14ac:dyDescent="0.25">
      <c r="A56" s="11"/>
      <c r="B56" s="13"/>
      <c r="C56" s="797" t="s">
        <v>46</v>
      </c>
      <c r="D56" s="797"/>
      <c r="E56" s="797"/>
      <c r="F56" s="797"/>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14"/>
      <c r="AE56" s="30"/>
      <c r="AF56" s="665"/>
    </row>
    <row r="57" spans="1:32" s="43" customFormat="1" ht="5.0999999999999996" customHeight="1" thickBot="1" x14ac:dyDescent="0.3">
      <c r="A57" s="11"/>
      <c r="B57" s="13"/>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14"/>
      <c r="AE57" s="30"/>
      <c r="AF57" s="665"/>
    </row>
    <row r="58" spans="1:32" s="43" customFormat="1" ht="3.4" customHeight="1" x14ac:dyDescent="0.25">
      <c r="A58" s="11"/>
      <c r="B58" s="237"/>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9"/>
      <c r="AE58" s="30"/>
      <c r="AF58" s="665"/>
    </row>
    <row r="59" spans="1:32" s="43" customFormat="1" ht="17.100000000000001" customHeight="1" x14ac:dyDescent="0.25">
      <c r="A59" s="16"/>
      <c r="B59" s="169" t="s">
        <v>47</v>
      </c>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9"/>
      <c r="AE59" s="28"/>
      <c r="AF59" s="665"/>
    </row>
    <row r="60" spans="1:32" s="43" customFormat="1" ht="3.4" customHeight="1" x14ac:dyDescent="0.25">
      <c r="A60" s="16"/>
      <c r="B60" s="6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4"/>
      <c r="AE60" s="28"/>
      <c r="AF60" s="665"/>
    </row>
    <row r="61" spans="1:32" s="43" customFormat="1" ht="49.5" customHeight="1" x14ac:dyDescent="0.25">
      <c r="A61" s="11"/>
      <c r="B61" s="13"/>
      <c r="C61" s="794" t="s">
        <v>48</v>
      </c>
      <c r="D61" s="794"/>
      <c r="E61" s="794"/>
      <c r="F61" s="794"/>
      <c r="G61" s="794"/>
      <c r="H61" s="794"/>
      <c r="I61" s="794"/>
      <c r="J61" s="794"/>
      <c r="K61" s="794"/>
      <c r="L61" s="794"/>
      <c r="M61" s="794"/>
      <c r="N61" s="794"/>
      <c r="O61" s="794"/>
      <c r="P61" s="794"/>
      <c r="Q61" s="794"/>
      <c r="R61" s="794"/>
      <c r="S61" s="794"/>
      <c r="T61" s="794"/>
      <c r="U61" s="794"/>
      <c r="V61" s="794"/>
      <c r="W61" s="794"/>
      <c r="X61" s="794"/>
      <c r="Y61" s="794"/>
      <c r="Z61" s="794"/>
      <c r="AA61" s="794"/>
      <c r="AB61" s="794"/>
      <c r="AC61" s="794"/>
      <c r="AD61" s="14"/>
      <c r="AE61" s="30"/>
      <c r="AF61" s="665"/>
    </row>
    <row r="62" spans="1:32" s="43" customFormat="1" ht="15" customHeight="1" x14ac:dyDescent="0.25">
      <c r="A62" s="11"/>
      <c r="B62" s="13"/>
      <c r="C62" s="241" t="s">
        <v>49</v>
      </c>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14"/>
      <c r="AE62" s="30"/>
      <c r="AF62" s="665"/>
    </row>
    <row r="63" spans="1:32" s="43" customFormat="1" ht="90" customHeight="1" x14ac:dyDescent="0.25">
      <c r="A63" s="11"/>
      <c r="B63" s="13"/>
      <c r="C63" s="240"/>
      <c r="D63" s="794" t="s">
        <v>6625</v>
      </c>
      <c r="E63" s="794"/>
      <c r="F63" s="794"/>
      <c r="G63" s="794"/>
      <c r="H63" s="794"/>
      <c r="I63" s="794"/>
      <c r="J63" s="794"/>
      <c r="K63" s="794"/>
      <c r="L63" s="794"/>
      <c r="M63" s="794"/>
      <c r="N63" s="794"/>
      <c r="O63" s="794"/>
      <c r="P63" s="794"/>
      <c r="Q63" s="794"/>
      <c r="R63" s="794"/>
      <c r="S63" s="794"/>
      <c r="T63" s="794"/>
      <c r="U63" s="794"/>
      <c r="V63" s="794"/>
      <c r="W63" s="794"/>
      <c r="X63" s="794"/>
      <c r="Y63" s="794"/>
      <c r="Z63" s="794"/>
      <c r="AA63" s="794"/>
      <c r="AB63" s="794"/>
      <c r="AC63" s="794"/>
      <c r="AD63" s="14"/>
      <c r="AE63" s="30"/>
      <c r="AF63" s="665"/>
    </row>
    <row r="64" spans="1:32" s="43" customFormat="1" ht="15" customHeight="1" x14ac:dyDescent="0.25">
      <c r="A64" s="11"/>
      <c r="B64" s="62"/>
      <c r="C64" s="40"/>
      <c r="D64" s="796" t="str">
        <f>IF(J74="","",J74)</f>
        <v>fidela,martinez@inegi.org.mx</v>
      </c>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14"/>
      <c r="AE64" s="30"/>
      <c r="AF64" s="665"/>
    </row>
    <row r="65" spans="1:32" s="43" customFormat="1" ht="15" x14ac:dyDescent="0.25">
      <c r="A65" s="11"/>
      <c r="B65" s="13"/>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14"/>
      <c r="AE65" s="30"/>
      <c r="AF65" s="665"/>
    </row>
    <row r="66" spans="1:32" s="43" customFormat="1" ht="15" customHeight="1" x14ac:dyDescent="0.25">
      <c r="A66" s="11"/>
      <c r="B66" s="13"/>
      <c r="C66" s="241" t="s">
        <v>50</v>
      </c>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14"/>
      <c r="AE66" s="30"/>
      <c r="AF66" s="665"/>
    </row>
    <row r="67" spans="1:32" s="43" customFormat="1" ht="76.5" customHeight="1" x14ac:dyDescent="0.25">
      <c r="A67" s="11"/>
      <c r="B67" s="13"/>
      <c r="C67" s="240"/>
      <c r="D67" s="794" t="s">
        <v>6626</v>
      </c>
      <c r="E67" s="794"/>
      <c r="F67" s="794"/>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14"/>
      <c r="AE67" s="30"/>
      <c r="AF67" s="665"/>
    </row>
    <row r="68" spans="1:32" s="43" customFormat="1" ht="15.75" thickBot="1" x14ac:dyDescent="0.3">
      <c r="A68" s="11"/>
      <c r="B68" s="13"/>
      <c r="C68" s="240"/>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14"/>
      <c r="AE68" s="30"/>
      <c r="AF68" s="665"/>
    </row>
    <row r="69" spans="1:32" s="43" customFormat="1" ht="15" x14ac:dyDescent="0.25">
      <c r="A69" s="11"/>
      <c r="B69" s="237"/>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9"/>
      <c r="AE69" s="30"/>
      <c r="AF69" s="665"/>
    </row>
    <row r="70" spans="1:32" s="43" customFormat="1" ht="17.100000000000001" customHeight="1" x14ac:dyDescent="0.25">
      <c r="A70" s="16"/>
      <c r="B70" s="169" t="s">
        <v>51</v>
      </c>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9"/>
      <c r="AE70" s="28"/>
      <c r="AF70" s="665"/>
    </row>
    <row r="71" spans="1:32" s="43" customFormat="1" ht="6.75" customHeight="1" x14ac:dyDescent="0.25">
      <c r="A71" s="11"/>
      <c r="B71" s="180"/>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12"/>
      <c r="AE71" s="30"/>
      <c r="AF71" s="665"/>
    </row>
    <row r="72" spans="1:32" s="43" customFormat="1" ht="32.25" customHeight="1" x14ac:dyDescent="0.25">
      <c r="A72" s="11"/>
      <c r="B72" s="62"/>
      <c r="C72" s="795" t="s">
        <v>52</v>
      </c>
      <c r="D72" s="795"/>
      <c r="E72" s="795"/>
      <c r="F72" s="795"/>
      <c r="G72" s="795"/>
      <c r="H72" s="795"/>
      <c r="I72" s="795"/>
      <c r="J72" s="795"/>
      <c r="K72" s="795"/>
      <c r="L72" s="795"/>
      <c r="M72" s="795"/>
      <c r="N72" s="795"/>
      <c r="O72" s="795"/>
      <c r="P72" s="795"/>
      <c r="Q72" s="795"/>
      <c r="R72" s="795"/>
      <c r="S72" s="795"/>
      <c r="T72" s="795"/>
      <c r="U72" s="795"/>
      <c r="V72" s="795"/>
      <c r="W72" s="795"/>
      <c r="X72" s="795"/>
      <c r="Y72" s="795"/>
      <c r="Z72" s="795"/>
      <c r="AA72" s="795"/>
      <c r="AB72" s="795"/>
      <c r="AC72" s="795"/>
      <c r="AD72" s="14"/>
      <c r="AE72" s="30"/>
      <c r="AF72" s="665"/>
    </row>
    <row r="73" spans="1:32" s="243" customFormat="1" ht="15" x14ac:dyDescent="0.25">
      <c r="A73" s="11"/>
      <c r="B73" s="62"/>
      <c r="C73" s="240"/>
      <c r="D73" s="240"/>
      <c r="E73" s="792" t="s">
        <v>53</v>
      </c>
      <c r="F73" s="792"/>
      <c r="G73" s="792"/>
      <c r="H73" s="792"/>
      <c r="I73" s="792"/>
      <c r="J73" s="793" t="s">
        <v>6643</v>
      </c>
      <c r="K73" s="793"/>
      <c r="L73" s="793"/>
      <c r="M73" s="793"/>
      <c r="N73" s="793"/>
      <c r="O73" s="793"/>
      <c r="P73" s="793"/>
      <c r="Q73" s="793"/>
      <c r="R73" s="793"/>
      <c r="S73" s="793"/>
      <c r="T73" s="793"/>
      <c r="U73" s="793"/>
      <c r="V73" s="793"/>
      <c r="W73" s="793"/>
      <c r="X73" s="793"/>
      <c r="Y73" s="793"/>
      <c r="Z73" s="793"/>
      <c r="AA73" s="793"/>
      <c r="AB73" s="793"/>
      <c r="AC73" s="793"/>
      <c r="AD73" s="14"/>
      <c r="AE73" s="30"/>
      <c r="AF73" s="666"/>
    </row>
    <row r="74" spans="1:32" s="243" customFormat="1" ht="15" customHeight="1" x14ac:dyDescent="0.25">
      <c r="A74" s="11"/>
      <c r="B74" s="62"/>
      <c r="C74" s="240"/>
      <c r="D74" s="240"/>
      <c r="E74" s="792" t="s">
        <v>54</v>
      </c>
      <c r="F74" s="792"/>
      <c r="G74" s="792"/>
      <c r="H74" s="792"/>
      <c r="I74" s="792"/>
      <c r="J74" s="793" t="s">
        <v>6644</v>
      </c>
      <c r="K74" s="793"/>
      <c r="L74" s="793"/>
      <c r="M74" s="793"/>
      <c r="N74" s="793"/>
      <c r="O74" s="793"/>
      <c r="P74" s="793"/>
      <c r="Q74" s="793"/>
      <c r="R74" s="793"/>
      <c r="S74" s="793"/>
      <c r="T74" s="793"/>
      <c r="U74" s="793"/>
      <c r="V74" s="793"/>
      <c r="W74" s="793"/>
      <c r="X74" s="793"/>
      <c r="Y74" s="793"/>
      <c r="Z74" s="793"/>
      <c r="AA74" s="793"/>
      <c r="AB74" s="793"/>
      <c r="AC74" s="793"/>
      <c r="AD74" s="14"/>
      <c r="AE74" s="30"/>
      <c r="AF74" s="666"/>
    </row>
    <row r="75" spans="1:32" s="243" customFormat="1" ht="15" customHeight="1" x14ac:dyDescent="0.25">
      <c r="A75" s="11"/>
      <c r="B75" s="62"/>
      <c r="C75" s="240"/>
      <c r="D75" s="240"/>
      <c r="E75" s="792" t="s">
        <v>55</v>
      </c>
      <c r="F75" s="792"/>
      <c r="G75" s="792"/>
      <c r="H75" s="792"/>
      <c r="I75" s="792"/>
      <c r="J75" s="793" t="s">
        <v>6645</v>
      </c>
      <c r="K75" s="793"/>
      <c r="L75" s="793"/>
      <c r="M75" s="793"/>
      <c r="N75" s="793"/>
      <c r="O75" s="793"/>
      <c r="P75" s="793"/>
      <c r="Q75" s="793"/>
      <c r="R75" s="793"/>
      <c r="S75" s="793"/>
      <c r="T75" s="793"/>
      <c r="U75" s="793"/>
      <c r="V75" s="793"/>
      <c r="W75" s="793"/>
      <c r="X75" s="793"/>
      <c r="Y75" s="793"/>
      <c r="Z75" s="793"/>
      <c r="AA75" s="793"/>
      <c r="AB75" s="793"/>
      <c r="AC75" s="793"/>
      <c r="AD75" s="14"/>
      <c r="AE75" s="30"/>
      <c r="AF75" s="666"/>
    </row>
    <row r="76" spans="1:32" s="243" customFormat="1" ht="15.75" thickBot="1" x14ac:dyDescent="0.3">
      <c r="A76" s="11"/>
      <c r="B76" s="19"/>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38"/>
      <c r="AD76" s="21"/>
      <c r="AE76" s="30"/>
      <c r="AF76" s="666"/>
    </row>
    <row r="77" spans="1:32" s="243" customFormat="1" ht="15" x14ac:dyDescent="0.25">
      <c r="A77" s="11"/>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244"/>
      <c r="AD77" s="18"/>
      <c r="AE77" s="30"/>
      <c r="AF77" s="666"/>
    </row>
    <row r="78" spans="1:32" s="243" customFormat="1" ht="15" x14ac:dyDescent="0.25">
      <c r="A78" s="11"/>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244"/>
      <c r="AD78" s="18"/>
      <c r="AE78" s="30"/>
      <c r="AF78" s="666"/>
    </row>
    <row r="79" spans="1:32" s="243" customFormat="1" ht="15" x14ac:dyDescent="0.25">
      <c r="A79" s="11"/>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244"/>
      <c r="AD79" s="18"/>
      <c r="AE79" s="30"/>
      <c r="AF79" s="666"/>
    </row>
    <row r="80" spans="1:32" s="243" customFormat="1" ht="15" x14ac:dyDescent="0.25">
      <c r="A80" s="11"/>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244"/>
      <c r="AD80" s="18"/>
      <c r="AE80" s="30"/>
      <c r="AF80" s="666"/>
    </row>
    <row r="81" spans="1:32" s="243" customFormat="1" ht="15" x14ac:dyDescent="0.25">
      <c r="A81" s="11"/>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244"/>
      <c r="AD81" s="18"/>
      <c r="AE81" s="30"/>
      <c r="AF81" s="666"/>
    </row>
    <row r="82" spans="1:32" s="243" customFormat="1" ht="15" x14ac:dyDescent="0.25">
      <c r="A82" s="11"/>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244"/>
      <c r="AD82" s="18"/>
      <c r="AE82" s="30"/>
      <c r="AF82" s="666"/>
    </row>
    <row r="83" spans="1:32" s="243" customFormat="1" ht="15" x14ac:dyDescent="0.25">
      <c r="A83" s="11"/>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244"/>
      <c r="AD83" s="18"/>
      <c r="AE83" s="30"/>
      <c r="AF83" s="666"/>
    </row>
    <row r="84" spans="1:32" s="243" customFormat="1" ht="15" x14ac:dyDescent="0.25">
      <c r="A84" s="11"/>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244"/>
      <c r="AD84" s="18"/>
      <c r="AE84" s="30"/>
      <c r="AF84" s="666"/>
    </row>
    <row r="85" spans="1:32" ht="15" hidden="1" x14ac:dyDescent="0.25">
      <c r="A85" s="34"/>
      <c r="B85" s="34"/>
      <c r="C85" s="33"/>
      <c r="D85" s="33"/>
      <c r="E85" s="33"/>
      <c r="F85" s="33"/>
      <c r="G85" s="33"/>
      <c r="H85" s="33"/>
      <c r="I85" s="33"/>
      <c r="J85" s="33"/>
      <c r="K85" s="33"/>
      <c r="L85" s="33"/>
      <c r="M85" s="33"/>
      <c r="N85" s="33"/>
      <c r="O85" s="33"/>
      <c r="P85" s="33"/>
      <c r="Q85" s="33"/>
      <c r="R85" s="33"/>
      <c r="S85" s="33"/>
      <c r="T85" s="33"/>
      <c r="U85" s="33"/>
      <c r="V85" s="34"/>
      <c r="W85" s="34"/>
      <c r="X85" s="34"/>
      <c r="Y85" s="34"/>
      <c r="Z85" s="34"/>
      <c r="AA85" s="34"/>
      <c r="AB85" s="34"/>
      <c r="AC85" s="34"/>
      <c r="AD85" s="34"/>
      <c r="AE85" s="34"/>
    </row>
    <row r="86" spans="1:32" ht="15" hidden="1" x14ac:dyDescent="0.25"/>
    <row r="87" spans="1:32" ht="15" hidden="1" x14ac:dyDescent="0.25"/>
    <row r="88" spans="1:32" ht="15" hidden="1" x14ac:dyDescent="0.25"/>
    <row r="89" spans="1:32" ht="15" hidden="1" x14ac:dyDescent="0.25"/>
    <row r="90" spans="1:32" ht="15" hidden="1" x14ac:dyDescent="0.25"/>
    <row r="91" spans="1:32" ht="15" hidden="1" x14ac:dyDescent="0.25"/>
    <row r="92" spans="1:32" ht="15" hidden="1" x14ac:dyDescent="0.25"/>
    <row r="93" spans="1:32" ht="15" hidden="1" x14ac:dyDescent="0.25"/>
    <row r="94" spans="1:32" ht="15" hidden="1" x14ac:dyDescent="0.25"/>
    <row r="95" spans="1:32" ht="15" hidden="1" x14ac:dyDescent="0.25"/>
    <row r="96" spans="1:32"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sheetData>
  <sheetProtection sheet="1" objects="1" scenarios="1" selectLockedCells="1"/>
  <mergeCells count="44">
    <mergeCell ref="Z21:AC21"/>
    <mergeCell ref="B1:AD6"/>
    <mergeCell ref="B7:AD7"/>
    <mergeCell ref="AA8:AD8"/>
    <mergeCell ref="B9:L9"/>
    <mergeCell ref="B11:AD11"/>
    <mergeCell ref="D22:K22"/>
    <mergeCell ref="R22:U22"/>
    <mergeCell ref="D23:K23"/>
    <mergeCell ref="D25:K25"/>
    <mergeCell ref="R25:S25"/>
    <mergeCell ref="T25:U25"/>
    <mergeCell ref="C47:AC47"/>
    <mergeCell ref="D26:K26"/>
    <mergeCell ref="M26:N26"/>
    <mergeCell ref="C33:L33"/>
    <mergeCell ref="O33:AD33"/>
    <mergeCell ref="B36:AD36"/>
    <mergeCell ref="B37:AD37"/>
    <mergeCell ref="C38:AD38"/>
    <mergeCell ref="C43:AC43"/>
    <mergeCell ref="C44:AC44"/>
    <mergeCell ref="C45:AC45"/>
    <mergeCell ref="C46:AC46"/>
    <mergeCell ref="D64:AC64"/>
    <mergeCell ref="C48:AC48"/>
    <mergeCell ref="C49:AC49"/>
    <mergeCell ref="C50:AC50"/>
    <mergeCell ref="C51:AC51"/>
    <mergeCell ref="C52:AC52"/>
    <mergeCell ref="C53:AC53"/>
    <mergeCell ref="C54:AC54"/>
    <mergeCell ref="C55:AC55"/>
    <mergeCell ref="C56:AC56"/>
    <mergeCell ref="C61:AC61"/>
    <mergeCell ref="D63:AC63"/>
    <mergeCell ref="E75:I75"/>
    <mergeCell ref="J75:AC75"/>
    <mergeCell ref="D67:AC67"/>
    <mergeCell ref="C72:AC72"/>
    <mergeCell ref="E73:I73"/>
    <mergeCell ref="J73:AC73"/>
    <mergeCell ref="E74:I74"/>
    <mergeCell ref="J74:AC74"/>
  </mergeCells>
  <dataValidations count="1">
    <dataValidation type="list" allowBlank="1" showInputMessage="1" showErrorMessage="1" sqref="B9:L9">
      <formula1>$AH$2:$AH$34</formula1>
    </dataValidation>
  </dataValidations>
  <hyperlinks>
    <hyperlink ref="AA8:AD8" location="Índice!A1" display="Índice"/>
  </hyperlinks>
  <pageMargins left="0.70866141732283472" right="0.70866141732283472" top="0.74803149606299213" bottom="0.74803149606299213" header="0.31496062992125984" footer="0.31496062992125984"/>
  <pageSetup scale="77" fitToHeight="200" orientation="portrait" r:id="rId1"/>
  <headerFooter>
    <oddHeader>&amp;CMódulo 2 Sección VPresentación / Instrucciones Generales</oddHeader>
    <oddFooter>&amp;LCenso Nacional de Gobiernos Municipales y Delegacionales 2017&amp;R&amp;P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topLeftCell="A40" zoomScaleNormal="100" workbookViewId="0">
      <selection activeCell="H41" sqref="H41:AC41"/>
    </sheetView>
  </sheetViews>
  <sheetFormatPr baseColWidth="10" defaultColWidth="0" defaultRowHeight="15" zeroHeight="1" x14ac:dyDescent="0.25"/>
  <cols>
    <col min="1" max="31" width="3.7109375" style="165" customWidth="1"/>
    <col min="32" max="16384" width="11.42578125" hidden="1"/>
  </cols>
  <sheetData>
    <row r="1" spans="1:31" s="153" customFormat="1" ht="15.75" customHeight="1" x14ac:dyDescent="0.25">
      <c r="A1" s="41"/>
      <c r="B1" s="790" t="s">
        <v>0</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42"/>
    </row>
    <row r="2" spans="1:31" s="153" customFormat="1" ht="15.75" customHeight="1" x14ac:dyDescent="0.25">
      <c r="A2" s="41"/>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42"/>
    </row>
    <row r="3" spans="1:31" s="153" customFormat="1" ht="15.75" customHeight="1" x14ac:dyDescent="0.25">
      <c r="A3" s="41"/>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42"/>
    </row>
    <row r="4" spans="1:31" s="153" customFormat="1" ht="15.75" customHeight="1" x14ac:dyDescent="0.25">
      <c r="A4" s="41"/>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42"/>
    </row>
    <row r="5" spans="1:31" s="153" customFormat="1" x14ac:dyDescent="0.25">
      <c r="A5" s="8"/>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4"/>
    </row>
    <row r="6" spans="1:31" s="153" customFormat="1" ht="63.75" customHeight="1" x14ac:dyDescent="0.25">
      <c r="A6" s="8"/>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4"/>
    </row>
    <row r="7" spans="1:31" s="153" customFormat="1" ht="15" customHeight="1" x14ac:dyDescent="0.25">
      <c r="A7" s="8"/>
      <c r="B7" s="791" t="s">
        <v>820</v>
      </c>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4"/>
    </row>
    <row r="8" spans="1:31" s="153" customFormat="1" ht="9" customHeight="1" x14ac:dyDescent="0.25">
      <c r="A8" s="125"/>
      <c r="B8" s="40"/>
      <c r="C8" s="9"/>
      <c r="D8" s="9"/>
      <c r="E8" s="9"/>
      <c r="F8" s="110"/>
      <c r="G8" s="9"/>
      <c r="H8" s="9"/>
      <c r="I8" s="9"/>
      <c r="J8" s="124"/>
      <c r="K8" s="40"/>
      <c r="L8" s="40"/>
      <c r="M8" s="40"/>
      <c r="N8" s="40"/>
      <c r="O8" s="113"/>
      <c r="P8" s="113"/>
      <c r="Q8" s="113"/>
      <c r="R8" s="113"/>
      <c r="S8" s="113"/>
      <c r="T8" s="113"/>
      <c r="U8" s="113"/>
      <c r="V8" s="113"/>
      <c r="W8" s="9"/>
      <c r="X8" s="9"/>
      <c r="Y8" s="9"/>
      <c r="Z8" s="9"/>
      <c r="AA8" s="9"/>
      <c r="AB8" s="9"/>
      <c r="AC8" s="9"/>
      <c r="AD8" s="9"/>
      <c r="AE8" s="113"/>
    </row>
    <row r="9" spans="1:31" s="153" customFormat="1" ht="18" x14ac:dyDescent="0.25">
      <c r="A9" s="16"/>
      <c r="B9" s="831" t="s">
        <v>56</v>
      </c>
      <c r="C9" s="831"/>
      <c r="D9" s="831"/>
      <c r="E9" s="831"/>
      <c r="F9" s="831"/>
      <c r="G9" s="831"/>
      <c r="H9" s="831"/>
      <c r="I9" s="831"/>
      <c r="J9" s="831"/>
      <c r="K9" s="831"/>
      <c r="L9" s="831"/>
      <c r="M9" s="831"/>
      <c r="N9" s="831"/>
      <c r="O9" s="831"/>
      <c r="P9" s="831"/>
      <c r="Q9" s="831"/>
      <c r="R9" s="831"/>
      <c r="S9" s="831"/>
      <c r="T9" s="831"/>
      <c r="U9" s="831"/>
      <c r="V9" s="831"/>
      <c r="W9" s="831"/>
      <c r="X9" s="831"/>
      <c r="Y9" s="831"/>
      <c r="Z9" s="831"/>
      <c r="AA9" s="831"/>
      <c r="AB9" s="831"/>
      <c r="AC9" s="831"/>
      <c r="AD9" s="831"/>
      <c r="AE9" s="28"/>
    </row>
    <row r="10" spans="1:31" s="153" customFormat="1" ht="30.2" customHeight="1" x14ac:dyDescent="0.25">
      <c r="A10" s="16"/>
      <c r="B10" s="832" t="s">
        <v>57</v>
      </c>
      <c r="C10" s="832"/>
      <c r="D10" s="832"/>
      <c r="E10" s="832"/>
      <c r="F10" s="832"/>
      <c r="G10" s="832"/>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28"/>
    </row>
    <row r="11" spans="1:31" s="153" customFormat="1" ht="15" customHeight="1" x14ac:dyDescent="0.25">
      <c r="A11" s="16"/>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833" t="s">
        <v>5</v>
      </c>
      <c r="AB11" s="833"/>
      <c r="AC11" s="833"/>
      <c r="AD11" s="833"/>
      <c r="AE11" s="28"/>
    </row>
    <row r="12" spans="1:31" s="153" customFormat="1" ht="15" hidden="1" customHeight="1" x14ac:dyDescent="0.25">
      <c r="A12" s="16"/>
      <c r="B12" s="834" t="str">
        <f>IF(Presentación!$B$9="","",Presentación!$B$9)</f>
        <v/>
      </c>
      <c r="C12" s="835"/>
      <c r="D12" s="835"/>
      <c r="E12" s="835"/>
      <c r="F12" s="835"/>
      <c r="G12" s="835"/>
      <c r="H12" s="835"/>
      <c r="I12" s="835"/>
      <c r="J12" s="835"/>
      <c r="K12" s="835"/>
      <c r="L12" s="836"/>
      <c r="M12" s="249"/>
      <c r="N12" s="170" t="str">
        <f>IF(Presentación!$N$9="","",Presentación!$N$9)</f>
        <v/>
      </c>
      <c r="O12" s="249"/>
      <c r="P12" s="249"/>
      <c r="Q12" s="249"/>
      <c r="R12" s="249"/>
      <c r="S12" s="249"/>
      <c r="T12" s="249"/>
      <c r="U12" s="249"/>
      <c r="V12" s="249"/>
      <c r="W12" s="249"/>
      <c r="X12" s="249"/>
      <c r="Y12" s="249"/>
      <c r="Z12" s="249"/>
      <c r="AA12" s="249"/>
      <c r="AB12" s="249"/>
      <c r="AC12" s="249"/>
      <c r="AD12" s="249"/>
      <c r="AE12" s="28"/>
    </row>
    <row r="13" spans="1:31" s="153" customFormat="1" ht="15" customHeight="1" thickBot="1" x14ac:dyDescent="0.3">
      <c r="A13" s="16"/>
      <c r="B13" s="171"/>
      <c r="C13" s="171"/>
      <c r="D13" s="171"/>
      <c r="E13" s="171"/>
      <c r="F13" s="171"/>
      <c r="G13" s="171"/>
      <c r="H13" s="171"/>
      <c r="I13" s="171"/>
      <c r="J13" s="171"/>
      <c r="K13" s="171"/>
      <c r="L13" s="171"/>
      <c r="M13" s="171"/>
      <c r="N13" s="171"/>
      <c r="O13" s="171"/>
      <c r="P13" s="249"/>
      <c r="Q13" s="249"/>
      <c r="R13" s="249"/>
      <c r="S13" s="249"/>
      <c r="T13" s="249"/>
      <c r="U13" s="249"/>
      <c r="V13" s="249"/>
      <c r="W13" s="249"/>
      <c r="X13" s="249"/>
      <c r="Y13" s="249"/>
      <c r="Z13" s="249"/>
      <c r="AA13" s="249"/>
      <c r="AB13" s="249"/>
      <c r="AC13" s="249"/>
      <c r="AD13" s="249"/>
      <c r="AE13" s="28"/>
    </row>
    <row r="14" spans="1:31" s="153" customFormat="1" x14ac:dyDescent="0.25">
      <c r="A14" s="11"/>
      <c r="B14" s="169"/>
      <c r="C14" s="3"/>
      <c r="D14" s="3"/>
      <c r="E14" s="3"/>
      <c r="F14" s="3"/>
      <c r="G14" s="3"/>
      <c r="H14" s="3"/>
      <c r="I14" s="3"/>
      <c r="J14" s="3"/>
      <c r="K14" s="3"/>
      <c r="L14" s="3"/>
      <c r="M14" s="3"/>
      <c r="N14" s="3"/>
      <c r="O14" s="3"/>
      <c r="P14" s="24"/>
      <c r="Q14" s="24"/>
      <c r="R14" s="24"/>
      <c r="S14" s="24"/>
      <c r="T14" s="24"/>
      <c r="U14" s="24"/>
      <c r="V14" s="24"/>
      <c r="W14" s="24"/>
      <c r="X14" s="24"/>
      <c r="Y14" s="24"/>
      <c r="Z14" s="24"/>
      <c r="AA14" s="24"/>
      <c r="AB14" s="24"/>
      <c r="AC14" s="24"/>
      <c r="AD14" s="29"/>
      <c r="AE14" s="30"/>
    </row>
    <row r="15" spans="1:31" s="154" customFormat="1" ht="51" customHeight="1" x14ac:dyDescent="0.25">
      <c r="A15" s="11"/>
      <c r="B15" s="129"/>
      <c r="C15" s="830" t="s">
        <v>58</v>
      </c>
      <c r="D15" s="830"/>
      <c r="E15" s="830"/>
      <c r="F15" s="830"/>
      <c r="G15" s="830"/>
      <c r="H15" s="830"/>
      <c r="I15" s="830"/>
      <c r="J15" s="830"/>
      <c r="K15" s="830"/>
      <c r="L15" s="830"/>
      <c r="M15" s="830"/>
      <c r="N15" s="830"/>
      <c r="O15" s="830"/>
      <c r="P15" s="830"/>
      <c r="Q15" s="830"/>
      <c r="R15" s="830"/>
      <c r="S15" s="830"/>
      <c r="T15" s="830"/>
      <c r="U15" s="830"/>
      <c r="V15" s="830"/>
      <c r="W15" s="830"/>
      <c r="X15" s="830"/>
      <c r="Y15" s="830"/>
      <c r="Z15" s="830"/>
      <c r="AA15" s="830"/>
      <c r="AB15" s="830"/>
      <c r="AC15" s="830"/>
      <c r="AD15" s="130"/>
      <c r="AE15" s="30"/>
    </row>
    <row r="16" spans="1:31" s="154" customFormat="1" ht="15" customHeight="1" x14ac:dyDescent="0.2">
      <c r="A16" s="11"/>
      <c r="B16" s="129"/>
      <c r="C16" s="3" t="s">
        <v>59</v>
      </c>
      <c r="D16" s="3"/>
      <c r="E16" s="3"/>
      <c r="F16" s="3"/>
      <c r="G16" s="3"/>
      <c r="H16" s="829" t="s">
        <v>6638</v>
      </c>
      <c r="I16" s="829"/>
      <c r="J16" s="829"/>
      <c r="K16" s="829"/>
      <c r="L16" s="829"/>
      <c r="M16" s="829"/>
      <c r="N16" s="829"/>
      <c r="O16" s="829"/>
      <c r="P16" s="829"/>
      <c r="Q16" s="829"/>
      <c r="R16" s="829"/>
      <c r="S16" s="829"/>
      <c r="T16" s="829"/>
      <c r="U16" s="829"/>
      <c r="V16" s="829"/>
      <c r="W16" s="829"/>
      <c r="X16" s="829"/>
      <c r="Y16" s="829"/>
      <c r="Z16" s="829"/>
      <c r="AA16" s="829"/>
      <c r="AB16" s="829"/>
      <c r="AC16" s="829"/>
      <c r="AD16" s="130"/>
      <c r="AE16" s="30"/>
    </row>
    <row r="17" spans="1:31" s="154" customFormat="1" ht="15" customHeight="1" x14ac:dyDescent="0.2">
      <c r="A17" s="11"/>
      <c r="B17" s="129"/>
      <c r="C17" s="3" t="s">
        <v>55</v>
      </c>
      <c r="D17" s="3"/>
      <c r="E17" s="3"/>
      <c r="F17" s="827">
        <v>686</v>
      </c>
      <c r="G17" s="825"/>
      <c r="H17" s="825"/>
      <c r="I17" s="3"/>
      <c r="J17" s="826">
        <v>5581615</v>
      </c>
      <c r="K17" s="826"/>
      <c r="L17" s="826"/>
      <c r="M17" s="826"/>
      <c r="N17" s="826"/>
      <c r="O17" s="826"/>
      <c r="P17" s="826"/>
      <c r="Q17" s="3"/>
      <c r="R17" s="131" t="s">
        <v>60</v>
      </c>
      <c r="S17" s="825"/>
      <c r="T17" s="825"/>
      <c r="U17" s="825"/>
      <c r="V17" s="3"/>
      <c r="W17" s="826"/>
      <c r="X17" s="826"/>
      <c r="Y17" s="826"/>
      <c r="Z17" s="826"/>
      <c r="AA17" s="826"/>
      <c r="AB17" s="826"/>
      <c r="AC17" s="826"/>
      <c r="AD17" s="130"/>
      <c r="AE17" s="30"/>
    </row>
    <row r="18" spans="1:31" s="154" customFormat="1" ht="15" customHeight="1" x14ac:dyDescent="0.25">
      <c r="A18" s="11"/>
      <c r="B18" s="132"/>
      <c r="C18" s="3"/>
      <c r="D18" s="3"/>
      <c r="E18" s="3"/>
      <c r="F18" s="3"/>
      <c r="G18" s="133" t="s">
        <v>61</v>
      </c>
      <c r="H18" s="3"/>
      <c r="I18" s="3"/>
      <c r="J18" s="3"/>
      <c r="K18" s="3"/>
      <c r="L18" s="3"/>
      <c r="M18" s="133" t="s">
        <v>62</v>
      </c>
      <c r="N18" s="3"/>
      <c r="O18" s="3"/>
      <c r="P18" s="3"/>
      <c r="Q18" s="3"/>
      <c r="R18" s="3"/>
      <c r="S18" s="3"/>
      <c r="T18" s="133" t="s">
        <v>61</v>
      </c>
      <c r="U18" s="3"/>
      <c r="V18" s="3"/>
      <c r="W18" s="134"/>
      <c r="X18" s="134"/>
      <c r="Y18" s="3"/>
      <c r="Z18" s="133" t="s">
        <v>62</v>
      </c>
      <c r="AA18" s="3"/>
      <c r="AB18" s="3"/>
      <c r="AC18" s="3"/>
      <c r="AD18" s="135"/>
      <c r="AE18" s="30"/>
    </row>
    <row r="19" spans="1:31" s="154" customFormat="1" ht="13.5" customHeight="1" x14ac:dyDescent="0.2">
      <c r="A19" s="11"/>
      <c r="B19" s="129"/>
      <c r="C19" s="3" t="s">
        <v>54</v>
      </c>
      <c r="D19" s="3"/>
      <c r="E19" s="3"/>
      <c r="F19" s="3"/>
      <c r="G19" s="3"/>
      <c r="H19" s="827" t="s">
        <v>6639</v>
      </c>
      <c r="I19" s="827"/>
      <c r="J19" s="827"/>
      <c r="K19" s="827"/>
      <c r="L19" s="827"/>
      <c r="M19" s="827"/>
      <c r="N19" s="827"/>
      <c r="O19" s="827"/>
      <c r="P19" s="827"/>
      <c r="Q19" s="827"/>
      <c r="R19" s="827"/>
      <c r="S19" s="827"/>
      <c r="T19" s="827"/>
      <c r="U19" s="827"/>
      <c r="V19" s="827"/>
      <c r="W19" s="827"/>
      <c r="X19" s="827"/>
      <c r="Y19" s="827"/>
      <c r="Z19" s="827"/>
      <c r="AA19" s="827"/>
      <c r="AB19" s="827"/>
      <c r="AC19" s="827"/>
      <c r="AD19" s="130"/>
      <c r="AE19" s="30"/>
    </row>
    <row r="20" spans="1:31" s="154" customFormat="1" ht="12.95" customHeight="1" x14ac:dyDescent="0.25">
      <c r="A20" s="11"/>
      <c r="B20" s="13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135"/>
      <c r="AE20" s="30"/>
    </row>
    <row r="21" spans="1:31" s="154" customFormat="1" ht="12.75" x14ac:dyDescent="0.25">
      <c r="A21" s="11"/>
      <c r="B21" s="132"/>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135"/>
      <c r="AE21" s="30"/>
    </row>
    <row r="22" spans="1:31" s="154" customFormat="1" ht="15" customHeight="1" x14ac:dyDescent="0.25">
      <c r="A22" s="11"/>
      <c r="B22" s="132"/>
      <c r="C22" s="3"/>
      <c r="D22" s="3"/>
      <c r="E22" s="3"/>
      <c r="F22" s="3"/>
      <c r="G22" s="3"/>
      <c r="H22" s="3"/>
      <c r="I22" s="3"/>
      <c r="J22" s="828" t="s">
        <v>63</v>
      </c>
      <c r="K22" s="828"/>
      <c r="L22" s="828"/>
      <c r="M22" s="828"/>
      <c r="N22" s="828"/>
      <c r="O22" s="828"/>
      <c r="P22" s="828"/>
      <c r="Q22" s="828"/>
      <c r="R22" s="828"/>
      <c r="S22" s="828"/>
      <c r="T22" s="828"/>
      <c r="U22" s="828"/>
      <c r="V22" s="828"/>
      <c r="W22" s="3"/>
      <c r="X22" s="3"/>
      <c r="Y22" s="3"/>
      <c r="Z22" s="3"/>
      <c r="AA22" s="3"/>
      <c r="AB22" s="3"/>
      <c r="AC22" s="3"/>
      <c r="AD22" s="135"/>
      <c r="AE22" s="30"/>
    </row>
    <row r="23" spans="1:31" s="154" customFormat="1" ht="2.25" customHeight="1" x14ac:dyDescent="0.25">
      <c r="A23" s="11"/>
      <c r="B23" s="132"/>
      <c r="C23" s="136"/>
      <c r="D23" s="3"/>
      <c r="E23" s="3"/>
      <c r="F23" s="3"/>
      <c r="G23" s="3"/>
      <c r="H23" s="3"/>
      <c r="I23" s="3"/>
      <c r="J23" s="3"/>
      <c r="K23" s="3"/>
      <c r="L23" s="3"/>
      <c r="M23" s="3"/>
      <c r="N23" s="3"/>
      <c r="O23" s="3"/>
      <c r="P23" s="3"/>
      <c r="Q23" s="3"/>
      <c r="R23" s="3"/>
      <c r="S23" s="3"/>
      <c r="T23" s="3"/>
      <c r="U23" s="3"/>
      <c r="V23" s="3"/>
      <c r="W23" s="3"/>
      <c r="X23" s="3"/>
      <c r="Y23" s="3"/>
      <c r="Z23" s="3"/>
      <c r="AA23" s="3"/>
      <c r="AB23" s="3"/>
      <c r="AC23" s="3"/>
      <c r="AD23" s="135"/>
      <c r="AE23" s="30"/>
    </row>
    <row r="24" spans="1:31" s="154" customFormat="1" ht="96" customHeight="1" x14ac:dyDescent="0.25">
      <c r="A24" s="11"/>
      <c r="B24" s="129"/>
      <c r="C24" s="830" t="s">
        <v>64</v>
      </c>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130"/>
      <c r="AE24" s="30"/>
    </row>
    <row r="25" spans="1:31" s="154" customFormat="1" ht="15" customHeight="1" x14ac:dyDescent="0.2">
      <c r="A25" s="11"/>
      <c r="B25" s="129"/>
      <c r="C25" s="3" t="s">
        <v>59</v>
      </c>
      <c r="D25" s="3"/>
      <c r="E25" s="3"/>
      <c r="F25" s="3"/>
      <c r="G25" s="3"/>
      <c r="H25" s="829" t="s">
        <v>6633</v>
      </c>
      <c r="I25" s="829"/>
      <c r="J25" s="829"/>
      <c r="K25" s="829"/>
      <c r="L25" s="829"/>
      <c r="M25" s="829"/>
      <c r="N25" s="829"/>
      <c r="O25" s="829"/>
      <c r="P25" s="829"/>
      <c r="Q25" s="829"/>
      <c r="R25" s="829"/>
      <c r="S25" s="829"/>
      <c r="T25" s="829"/>
      <c r="U25" s="829"/>
      <c r="V25" s="829"/>
      <c r="W25" s="829"/>
      <c r="X25" s="829"/>
      <c r="Y25" s="829"/>
      <c r="Z25" s="829"/>
      <c r="AA25" s="829"/>
      <c r="AB25" s="829"/>
      <c r="AC25" s="829"/>
      <c r="AD25" s="130"/>
      <c r="AE25" s="30"/>
    </row>
    <row r="26" spans="1:31" s="154" customFormat="1" ht="15" customHeight="1" x14ac:dyDescent="0.2">
      <c r="A26" s="11"/>
      <c r="B26" s="132"/>
      <c r="C26" s="3" t="s">
        <v>65</v>
      </c>
      <c r="D26" s="3"/>
      <c r="E26" s="3"/>
      <c r="F26" s="3"/>
      <c r="G26" s="3"/>
      <c r="H26" s="3"/>
      <c r="I26" s="134"/>
      <c r="J26" s="134"/>
      <c r="K26" s="134"/>
      <c r="L26" s="826" t="s">
        <v>6635</v>
      </c>
      <c r="M26" s="826"/>
      <c r="N26" s="826"/>
      <c r="O26" s="826"/>
      <c r="P26" s="826"/>
      <c r="Q26" s="826"/>
      <c r="R26" s="826"/>
      <c r="S26" s="826"/>
      <c r="T26" s="826"/>
      <c r="U26" s="826"/>
      <c r="V26" s="826"/>
      <c r="W26" s="826"/>
      <c r="X26" s="826"/>
      <c r="Y26" s="826"/>
      <c r="Z26" s="826"/>
      <c r="AA26" s="826"/>
      <c r="AB26" s="826"/>
      <c r="AC26" s="826"/>
      <c r="AD26" s="135"/>
      <c r="AE26" s="30"/>
    </row>
    <row r="27" spans="1:31" s="154" customFormat="1" ht="15" customHeight="1" x14ac:dyDescent="0.2">
      <c r="A27" s="11"/>
      <c r="B27" s="132"/>
      <c r="C27" s="3" t="s">
        <v>66</v>
      </c>
      <c r="D27" s="3"/>
      <c r="E27" s="829" t="s">
        <v>6637</v>
      </c>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135"/>
      <c r="AE27" s="30"/>
    </row>
    <row r="28" spans="1:31" s="154" customFormat="1" ht="15" customHeight="1" x14ac:dyDescent="0.2">
      <c r="A28" s="11"/>
      <c r="B28" s="129"/>
      <c r="C28" s="3" t="s">
        <v>55</v>
      </c>
      <c r="D28" s="3"/>
      <c r="E28" s="3"/>
      <c r="F28" s="825">
        <v>686</v>
      </c>
      <c r="G28" s="825"/>
      <c r="H28" s="825"/>
      <c r="I28" s="3"/>
      <c r="J28" s="826">
        <v>5561793</v>
      </c>
      <c r="K28" s="826"/>
      <c r="L28" s="826"/>
      <c r="M28" s="826"/>
      <c r="N28" s="826"/>
      <c r="O28" s="826"/>
      <c r="P28" s="826"/>
      <c r="Q28" s="3"/>
      <c r="R28" s="131" t="s">
        <v>60</v>
      </c>
      <c r="S28" s="825"/>
      <c r="T28" s="825"/>
      <c r="U28" s="825"/>
      <c r="V28" s="3"/>
      <c r="W28" s="826"/>
      <c r="X28" s="826"/>
      <c r="Y28" s="826"/>
      <c r="Z28" s="826"/>
      <c r="AA28" s="826"/>
      <c r="AB28" s="826"/>
      <c r="AC28" s="826"/>
      <c r="AD28" s="130"/>
      <c r="AE28" s="30"/>
    </row>
    <row r="29" spans="1:31" s="154" customFormat="1" ht="15" customHeight="1" x14ac:dyDescent="0.25">
      <c r="A29" s="11"/>
      <c r="B29" s="132"/>
      <c r="C29" s="3"/>
      <c r="D29" s="3"/>
      <c r="E29" s="3"/>
      <c r="F29" s="3"/>
      <c r="G29" s="133" t="s">
        <v>61</v>
      </c>
      <c r="H29" s="3"/>
      <c r="I29" s="3"/>
      <c r="J29" s="3"/>
      <c r="K29" s="3"/>
      <c r="L29" s="3"/>
      <c r="M29" s="133" t="s">
        <v>62</v>
      </c>
      <c r="N29" s="3"/>
      <c r="O29" s="3"/>
      <c r="P29" s="3"/>
      <c r="Q29" s="3"/>
      <c r="R29" s="3"/>
      <c r="S29" s="3"/>
      <c r="T29" s="133" t="s">
        <v>61</v>
      </c>
      <c r="U29" s="3"/>
      <c r="V29" s="3"/>
      <c r="W29" s="134"/>
      <c r="X29" s="134"/>
      <c r="Y29" s="3"/>
      <c r="Z29" s="133" t="s">
        <v>62</v>
      </c>
      <c r="AA29" s="3"/>
      <c r="AB29" s="3"/>
      <c r="AC29" s="3"/>
      <c r="AD29" s="135"/>
      <c r="AE29" s="30"/>
    </row>
    <row r="30" spans="1:31" s="154" customFormat="1" ht="15.75" customHeight="1" x14ac:dyDescent="0.2">
      <c r="A30" s="11"/>
      <c r="B30" s="129"/>
      <c r="C30" s="3" t="s">
        <v>54</v>
      </c>
      <c r="D30" s="3"/>
      <c r="E30" s="3"/>
      <c r="F30" s="3"/>
      <c r="G30" s="3"/>
      <c r="H30" s="827" t="s">
        <v>6634</v>
      </c>
      <c r="I30" s="827"/>
      <c r="J30" s="827"/>
      <c r="K30" s="827"/>
      <c r="L30" s="827"/>
      <c r="M30" s="827"/>
      <c r="N30" s="827"/>
      <c r="O30" s="827"/>
      <c r="P30" s="827"/>
      <c r="Q30" s="827"/>
      <c r="R30" s="827"/>
      <c r="S30" s="827"/>
      <c r="T30" s="827"/>
      <c r="U30" s="827"/>
      <c r="V30" s="827"/>
      <c r="W30" s="827"/>
      <c r="X30" s="827"/>
      <c r="Y30" s="827"/>
      <c r="Z30" s="827"/>
      <c r="AA30" s="827"/>
      <c r="AB30" s="827"/>
      <c r="AC30" s="827"/>
      <c r="AD30" s="130"/>
      <c r="AE30" s="30"/>
    </row>
    <row r="31" spans="1:31" s="154" customFormat="1" ht="11.25" customHeight="1" x14ac:dyDescent="0.25">
      <c r="A31" s="11"/>
      <c r="B31" s="132"/>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135"/>
      <c r="AE31" s="30"/>
    </row>
    <row r="32" spans="1:31" s="154" customFormat="1" ht="12.75" x14ac:dyDescent="0.25">
      <c r="A32" s="11"/>
      <c r="B32" s="129"/>
      <c r="C32" s="3"/>
      <c r="D32" s="3"/>
      <c r="E32" s="3"/>
      <c r="F32" s="3"/>
      <c r="G32" s="3"/>
      <c r="H32" s="3"/>
      <c r="I32" s="3"/>
      <c r="J32" s="15"/>
      <c r="K32" s="15"/>
      <c r="L32" s="15"/>
      <c r="M32" s="15"/>
      <c r="N32" s="15"/>
      <c r="O32" s="15"/>
      <c r="P32" s="15"/>
      <c r="Q32" s="15"/>
      <c r="R32" s="15"/>
      <c r="S32" s="15"/>
      <c r="T32" s="15"/>
      <c r="U32" s="15"/>
      <c r="V32" s="15"/>
      <c r="W32" s="3"/>
      <c r="X32" s="3"/>
      <c r="Y32" s="3"/>
      <c r="Z32" s="3"/>
      <c r="AA32" s="3"/>
      <c r="AB32" s="3"/>
      <c r="AC32" s="3"/>
      <c r="AD32" s="130"/>
      <c r="AE32" s="30"/>
    </row>
    <row r="33" spans="1:31" s="154" customFormat="1" ht="15" customHeight="1" x14ac:dyDescent="0.25">
      <c r="A33" s="11"/>
      <c r="B33" s="132"/>
      <c r="C33" s="3"/>
      <c r="D33" s="3"/>
      <c r="E33" s="3"/>
      <c r="F33" s="3"/>
      <c r="G33" s="3"/>
      <c r="H33" s="3"/>
      <c r="I33" s="3"/>
      <c r="J33" s="828" t="s">
        <v>63</v>
      </c>
      <c r="K33" s="828"/>
      <c r="L33" s="828"/>
      <c r="M33" s="828"/>
      <c r="N33" s="828"/>
      <c r="O33" s="828"/>
      <c r="P33" s="828"/>
      <c r="Q33" s="828"/>
      <c r="R33" s="828"/>
      <c r="S33" s="828"/>
      <c r="T33" s="828"/>
      <c r="U33" s="828"/>
      <c r="V33" s="828"/>
      <c r="W33" s="3"/>
      <c r="X33" s="3"/>
      <c r="Y33" s="3"/>
      <c r="Z33" s="3"/>
      <c r="AA33" s="3"/>
      <c r="AB33" s="3"/>
      <c r="AC33" s="3"/>
      <c r="AD33" s="135"/>
      <c r="AE33" s="30"/>
    </row>
    <row r="34" spans="1:31" s="154" customFormat="1" ht="3.75" customHeight="1" x14ac:dyDescent="0.25">
      <c r="A34" s="11"/>
      <c r="B34" s="132"/>
      <c r="C34" s="136"/>
      <c r="D34" s="3"/>
      <c r="E34" s="3"/>
      <c r="F34" s="3"/>
      <c r="G34" s="3"/>
      <c r="H34" s="3"/>
      <c r="I34" s="3"/>
      <c r="J34" s="3"/>
      <c r="K34" s="3"/>
      <c r="L34" s="3"/>
      <c r="M34" s="3"/>
      <c r="N34" s="3"/>
      <c r="O34" s="3"/>
      <c r="P34" s="3"/>
      <c r="Q34" s="3"/>
      <c r="R34" s="3"/>
      <c r="S34" s="3"/>
      <c r="T34" s="3"/>
      <c r="U34" s="3"/>
      <c r="V34" s="3"/>
      <c r="W34" s="3"/>
      <c r="X34" s="3"/>
      <c r="Y34" s="3"/>
      <c r="Z34" s="3"/>
      <c r="AA34" s="3"/>
      <c r="AB34" s="3"/>
      <c r="AC34" s="3"/>
      <c r="AD34" s="135"/>
      <c r="AE34" s="30"/>
    </row>
    <row r="35" spans="1:31" s="154" customFormat="1" ht="94.5" customHeight="1" x14ac:dyDescent="0.25">
      <c r="A35" s="11"/>
      <c r="B35" s="129"/>
      <c r="C35" s="830" t="s">
        <v>67</v>
      </c>
      <c r="D35" s="830"/>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130"/>
      <c r="AE35" s="30"/>
    </row>
    <row r="36" spans="1:31" s="154" customFormat="1" ht="15" customHeight="1" x14ac:dyDescent="0.2">
      <c r="A36" s="11"/>
      <c r="B36" s="129"/>
      <c r="C36" s="3" t="s">
        <v>59</v>
      </c>
      <c r="D36" s="3"/>
      <c r="E36" s="3"/>
      <c r="F36" s="3"/>
      <c r="G36" s="3"/>
      <c r="H36" s="829"/>
      <c r="I36" s="829"/>
      <c r="J36" s="829"/>
      <c r="K36" s="829"/>
      <c r="L36" s="829"/>
      <c r="M36" s="829"/>
      <c r="N36" s="829"/>
      <c r="O36" s="829"/>
      <c r="P36" s="829"/>
      <c r="Q36" s="829"/>
      <c r="R36" s="829"/>
      <c r="S36" s="829"/>
      <c r="T36" s="829"/>
      <c r="U36" s="829"/>
      <c r="V36" s="829"/>
      <c r="W36" s="829"/>
      <c r="X36" s="829"/>
      <c r="Y36" s="829"/>
      <c r="Z36" s="829"/>
      <c r="AA36" s="829"/>
      <c r="AB36" s="829"/>
      <c r="AC36" s="829"/>
      <c r="AD36" s="130"/>
      <c r="AE36" s="30"/>
    </row>
    <row r="37" spans="1:31" s="154" customFormat="1" ht="15" customHeight="1" x14ac:dyDescent="0.2">
      <c r="A37" s="11"/>
      <c r="B37" s="132"/>
      <c r="C37" s="3" t="s">
        <v>65</v>
      </c>
      <c r="D37" s="3"/>
      <c r="E37" s="3"/>
      <c r="F37" s="3"/>
      <c r="G37" s="3"/>
      <c r="H37" s="3"/>
      <c r="I37" s="134"/>
      <c r="J37" s="134"/>
      <c r="K37" s="134"/>
      <c r="L37" s="826"/>
      <c r="M37" s="826"/>
      <c r="N37" s="826"/>
      <c r="O37" s="826"/>
      <c r="P37" s="826"/>
      <c r="Q37" s="826"/>
      <c r="R37" s="826"/>
      <c r="S37" s="826"/>
      <c r="T37" s="826"/>
      <c r="U37" s="826"/>
      <c r="V37" s="826"/>
      <c r="W37" s="826"/>
      <c r="X37" s="826"/>
      <c r="Y37" s="826"/>
      <c r="Z37" s="826"/>
      <c r="AA37" s="826"/>
      <c r="AB37" s="826"/>
      <c r="AC37" s="826"/>
      <c r="AD37" s="135"/>
      <c r="AE37" s="30"/>
    </row>
    <row r="38" spans="1:31" s="154" customFormat="1" ht="15" customHeight="1" x14ac:dyDescent="0.2">
      <c r="A38" s="11"/>
      <c r="B38" s="132"/>
      <c r="C38" s="3" t="s">
        <v>66</v>
      </c>
      <c r="D38" s="3"/>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135"/>
      <c r="AE38" s="30"/>
    </row>
    <row r="39" spans="1:31" s="154" customFormat="1" ht="15" customHeight="1" x14ac:dyDescent="0.2">
      <c r="A39" s="11"/>
      <c r="B39" s="129"/>
      <c r="C39" s="3" t="s">
        <v>55</v>
      </c>
      <c r="D39" s="3"/>
      <c r="E39" s="3"/>
      <c r="F39" s="825"/>
      <c r="G39" s="825"/>
      <c r="H39" s="825"/>
      <c r="I39" s="3"/>
      <c r="J39" s="826"/>
      <c r="K39" s="826"/>
      <c r="L39" s="826"/>
      <c r="M39" s="826"/>
      <c r="N39" s="826"/>
      <c r="O39" s="826"/>
      <c r="P39" s="826"/>
      <c r="Q39" s="3"/>
      <c r="R39" s="131" t="s">
        <v>60</v>
      </c>
      <c r="S39" s="825"/>
      <c r="T39" s="825"/>
      <c r="U39" s="825"/>
      <c r="V39" s="3"/>
      <c r="W39" s="826"/>
      <c r="X39" s="826"/>
      <c r="Y39" s="826"/>
      <c r="Z39" s="826"/>
      <c r="AA39" s="826"/>
      <c r="AB39" s="826"/>
      <c r="AC39" s="826"/>
      <c r="AD39" s="130"/>
      <c r="AE39" s="30"/>
    </row>
    <row r="40" spans="1:31" s="154" customFormat="1" ht="15" customHeight="1" x14ac:dyDescent="0.25">
      <c r="A40" s="11"/>
      <c r="B40" s="132"/>
      <c r="C40" s="3"/>
      <c r="D40" s="3"/>
      <c r="E40" s="3"/>
      <c r="F40" s="3"/>
      <c r="G40" s="133" t="s">
        <v>61</v>
      </c>
      <c r="H40" s="3"/>
      <c r="I40" s="3"/>
      <c r="J40" s="3"/>
      <c r="K40" s="3"/>
      <c r="L40" s="3"/>
      <c r="M40" s="133" t="s">
        <v>62</v>
      </c>
      <c r="N40" s="3"/>
      <c r="O40" s="3"/>
      <c r="P40" s="3"/>
      <c r="Q40" s="3"/>
      <c r="R40" s="3"/>
      <c r="S40" s="3"/>
      <c r="T40" s="133" t="s">
        <v>61</v>
      </c>
      <c r="U40" s="3"/>
      <c r="V40" s="3"/>
      <c r="W40" s="134"/>
      <c r="X40" s="134"/>
      <c r="Y40" s="3"/>
      <c r="Z40" s="133" t="s">
        <v>62</v>
      </c>
      <c r="AA40" s="3"/>
      <c r="AB40" s="3"/>
      <c r="AC40" s="3"/>
      <c r="AD40" s="135"/>
      <c r="AE40" s="30"/>
    </row>
    <row r="41" spans="1:31" s="154" customFormat="1" ht="16.5" customHeight="1" x14ac:dyDescent="0.2">
      <c r="A41" s="11"/>
      <c r="B41" s="129"/>
      <c r="C41" s="3" t="s">
        <v>54</v>
      </c>
      <c r="D41" s="3"/>
      <c r="E41" s="3"/>
      <c r="F41" s="3"/>
      <c r="G41" s="3"/>
      <c r="H41" s="827"/>
      <c r="I41" s="827"/>
      <c r="J41" s="827"/>
      <c r="K41" s="827"/>
      <c r="L41" s="827"/>
      <c r="M41" s="827"/>
      <c r="N41" s="827"/>
      <c r="O41" s="827"/>
      <c r="P41" s="827"/>
      <c r="Q41" s="827"/>
      <c r="R41" s="827"/>
      <c r="S41" s="827"/>
      <c r="T41" s="827"/>
      <c r="U41" s="827"/>
      <c r="V41" s="827"/>
      <c r="W41" s="827"/>
      <c r="X41" s="827"/>
      <c r="Y41" s="827"/>
      <c r="Z41" s="827"/>
      <c r="AA41" s="827"/>
      <c r="AB41" s="827"/>
      <c r="AC41" s="827"/>
      <c r="AD41" s="130"/>
      <c r="AE41" s="30"/>
    </row>
    <row r="42" spans="1:31" s="154" customFormat="1" ht="12.2" customHeight="1" x14ac:dyDescent="0.25">
      <c r="A42" s="11"/>
      <c r="B42" s="13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35"/>
      <c r="AE42" s="30"/>
    </row>
    <row r="43" spans="1:31" s="154" customFormat="1" ht="12.75" x14ac:dyDescent="0.25">
      <c r="A43" s="11"/>
      <c r="B43" s="132"/>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135"/>
      <c r="AE43" s="30"/>
    </row>
    <row r="44" spans="1:31" s="154" customFormat="1" ht="12.2" customHeight="1" x14ac:dyDescent="0.25">
      <c r="A44" s="11"/>
      <c r="B44" s="132"/>
      <c r="C44" s="3"/>
      <c r="D44" s="3"/>
      <c r="E44" s="3"/>
      <c r="F44" s="3"/>
      <c r="G44" s="3"/>
      <c r="H44" s="3"/>
      <c r="I44" s="3"/>
      <c r="J44" s="828" t="s">
        <v>63</v>
      </c>
      <c r="K44" s="828"/>
      <c r="L44" s="828"/>
      <c r="M44" s="828"/>
      <c r="N44" s="828"/>
      <c r="O44" s="828"/>
      <c r="P44" s="828"/>
      <c r="Q44" s="828"/>
      <c r="R44" s="828"/>
      <c r="S44" s="828"/>
      <c r="T44" s="828"/>
      <c r="U44" s="828"/>
      <c r="V44" s="828"/>
      <c r="W44" s="3"/>
      <c r="X44" s="3"/>
      <c r="Y44" s="3"/>
      <c r="Z44" s="3"/>
      <c r="AA44" s="3"/>
      <c r="AB44" s="3"/>
      <c r="AC44" s="3"/>
      <c r="AD44" s="135"/>
      <c r="AE44" s="30"/>
    </row>
    <row r="45" spans="1:31" s="153" customFormat="1" ht="3.75" customHeight="1" thickBot="1" x14ac:dyDescent="0.3">
      <c r="A45" s="1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38"/>
      <c r="AD45" s="21"/>
      <c r="AE45" s="30"/>
    </row>
    <row r="46" spans="1:31" s="153" customFormat="1" ht="15.75" thickBot="1" x14ac:dyDescent="0.3">
      <c r="A46" s="1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39"/>
      <c r="AD46" s="22"/>
      <c r="AE46" s="30"/>
    </row>
    <row r="47" spans="1:31" s="153" customFormat="1" x14ac:dyDescent="0.2">
      <c r="A47" s="11"/>
      <c r="B47" s="23"/>
      <c r="C47" s="123" t="s">
        <v>68</v>
      </c>
      <c r="D47" s="24"/>
      <c r="E47" s="24"/>
      <c r="F47" s="24"/>
      <c r="G47" s="24"/>
      <c r="H47" s="24"/>
      <c r="I47" s="24"/>
      <c r="J47" s="25"/>
      <c r="K47" s="25"/>
      <c r="L47" s="25"/>
      <c r="M47" s="25"/>
      <c r="N47" s="25"/>
      <c r="O47" s="25"/>
      <c r="P47" s="25"/>
      <c r="Q47" s="25"/>
      <c r="R47" s="25"/>
      <c r="S47" s="25"/>
      <c r="T47" s="25"/>
      <c r="U47" s="25"/>
      <c r="V47" s="25"/>
      <c r="W47" s="24"/>
      <c r="X47" s="24"/>
      <c r="Y47" s="24"/>
      <c r="Z47" s="24"/>
      <c r="AA47" s="24"/>
      <c r="AB47" s="24"/>
      <c r="AC47" s="24"/>
      <c r="AD47" s="26"/>
      <c r="AE47" s="30"/>
    </row>
    <row r="48" spans="1:31" s="153" customFormat="1" ht="15" customHeight="1" x14ac:dyDescent="0.25">
      <c r="A48" s="11"/>
      <c r="B48" s="13"/>
      <c r="C48" s="823"/>
      <c r="D48" s="823"/>
      <c r="E48" s="823"/>
      <c r="F48" s="823"/>
      <c r="G48" s="823"/>
      <c r="H48" s="823"/>
      <c r="I48" s="823"/>
      <c r="J48" s="823"/>
      <c r="K48" s="823"/>
      <c r="L48" s="823"/>
      <c r="M48" s="823"/>
      <c r="N48" s="823"/>
      <c r="O48" s="823"/>
      <c r="P48" s="823"/>
      <c r="Q48" s="823"/>
      <c r="R48" s="823"/>
      <c r="S48" s="823"/>
      <c r="T48" s="823"/>
      <c r="U48" s="823"/>
      <c r="V48" s="823"/>
      <c r="W48" s="823"/>
      <c r="X48" s="823"/>
      <c r="Y48" s="823"/>
      <c r="Z48" s="823"/>
      <c r="AA48" s="823"/>
      <c r="AB48" s="823"/>
      <c r="AC48" s="823"/>
      <c r="AD48" s="14"/>
      <c r="AE48" s="30"/>
    </row>
    <row r="49" spans="1:31" s="153" customFormat="1" ht="15" customHeight="1" x14ac:dyDescent="0.25">
      <c r="A49" s="11"/>
      <c r="B49" s="13"/>
      <c r="C49" s="823"/>
      <c r="D49" s="823"/>
      <c r="E49" s="823"/>
      <c r="F49" s="823"/>
      <c r="G49" s="823"/>
      <c r="H49" s="823"/>
      <c r="I49" s="823"/>
      <c r="J49" s="823"/>
      <c r="K49" s="823"/>
      <c r="L49" s="823"/>
      <c r="M49" s="823"/>
      <c r="N49" s="823"/>
      <c r="O49" s="823"/>
      <c r="P49" s="823"/>
      <c r="Q49" s="823"/>
      <c r="R49" s="823"/>
      <c r="S49" s="823"/>
      <c r="T49" s="823"/>
      <c r="U49" s="823"/>
      <c r="V49" s="823"/>
      <c r="W49" s="823"/>
      <c r="X49" s="823"/>
      <c r="Y49" s="823"/>
      <c r="Z49" s="823"/>
      <c r="AA49" s="823"/>
      <c r="AB49" s="823"/>
      <c r="AC49" s="823"/>
      <c r="AD49" s="14"/>
      <c r="AE49" s="30"/>
    </row>
    <row r="50" spans="1:31" s="153" customFormat="1" ht="15" customHeight="1" x14ac:dyDescent="0.25">
      <c r="A50" s="11"/>
      <c r="B50" s="13"/>
      <c r="C50" s="823"/>
      <c r="D50" s="823"/>
      <c r="E50" s="823"/>
      <c r="F50" s="823"/>
      <c r="G50" s="823"/>
      <c r="H50" s="823"/>
      <c r="I50" s="823"/>
      <c r="J50" s="823"/>
      <c r="K50" s="823"/>
      <c r="L50" s="823"/>
      <c r="M50" s="823"/>
      <c r="N50" s="823"/>
      <c r="O50" s="823"/>
      <c r="P50" s="823"/>
      <c r="Q50" s="823"/>
      <c r="R50" s="823"/>
      <c r="S50" s="823"/>
      <c r="T50" s="823"/>
      <c r="U50" s="823"/>
      <c r="V50" s="823"/>
      <c r="W50" s="823"/>
      <c r="X50" s="823"/>
      <c r="Y50" s="823"/>
      <c r="Z50" s="823"/>
      <c r="AA50" s="823"/>
      <c r="AB50" s="823"/>
      <c r="AC50" s="823"/>
      <c r="AD50" s="14"/>
      <c r="AE50" s="30"/>
    </row>
    <row r="51" spans="1:31" s="153" customFormat="1" ht="15" customHeight="1" thickBot="1" x14ac:dyDescent="0.3">
      <c r="A51" s="11"/>
      <c r="B51" s="19"/>
      <c r="C51" s="824"/>
      <c r="D51" s="824"/>
      <c r="E51" s="824"/>
      <c r="F51" s="824"/>
      <c r="G51" s="824"/>
      <c r="H51" s="824"/>
      <c r="I51" s="824"/>
      <c r="J51" s="824"/>
      <c r="K51" s="824"/>
      <c r="L51" s="824"/>
      <c r="M51" s="824"/>
      <c r="N51" s="824"/>
      <c r="O51" s="824"/>
      <c r="P51" s="824"/>
      <c r="Q51" s="824"/>
      <c r="R51" s="824"/>
      <c r="S51" s="824"/>
      <c r="T51" s="824"/>
      <c r="U51" s="824"/>
      <c r="V51" s="824"/>
      <c r="W51" s="824"/>
      <c r="X51" s="824"/>
      <c r="Y51" s="824"/>
      <c r="Z51" s="824"/>
      <c r="AA51" s="824"/>
      <c r="AB51" s="824"/>
      <c r="AC51" s="824"/>
      <c r="AD51" s="21"/>
      <c r="AE51" s="30"/>
    </row>
    <row r="52" spans="1:31" s="31" customFormat="1" x14ac:dyDescent="0.25">
      <c r="A52" s="5"/>
      <c r="B52" s="109"/>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27"/>
    </row>
    <row r="53" spans="1:31" s="37" customFormat="1" x14ac:dyDescent="0.25">
      <c r="A53" s="176"/>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row>
    <row r="54" spans="1:31" s="37" customFormat="1" x14ac:dyDescent="0.25">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row>
  </sheetData>
  <sheetProtection password="DE42" sheet="1" objects="1" scenarios="1" selectLockedCells="1"/>
  <mergeCells count="35">
    <mergeCell ref="J22:V22"/>
    <mergeCell ref="B1:AD6"/>
    <mergeCell ref="B7:AD7"/>
    <mergeCell ref="B9:AD9"/>
    <mergeCell ref="B10:AD10"/>
    <mergeCell ref="C15:AC15"/>
    <mergeCell ref="H16:AC16"/>
    <mergeCell ref="F17:H17"/>
    <mergeCell ref="J17:P17"/>
    <mergeCell ref="S17:U17"/>
    <mergeCell ref="W17:AC17"/>
    <mergeCell ref="H19:AC19"/>
    <mergeCell ref="AA11:AD11"/>
    <mergeCell ref="B12:L12"/>
    <mergeCell ref="E38:AC38"/>
    <mergeCell ref="C24:AC24"/>
    <mergeCell ref="H25:AC25"/>
    <mergeCell ref="L26:AC26"/>
    <mergeCell ref="E27:AC27"/>
    <mergeCell ref="F28:H28"/>
    <mergeCell ref="J28:P28"/>
    <mergeCell ref="S28:U28"/>
    <mergeCell ref="W28:AC28"/>
    <mergeCell ref="H30:AC30"/>
    <mergeCell ref="J33:V33"/>
    <mergeCell ref="C35:AC35"/>
    <mergeCell ref="H36:AC36"/>
    <mergeCell ref="L37:AC37"/>
    <mergeCell ref="C48:AC51"/>
    <mergeCell ref="F39:H39"/>
    <mergeCell ref="J39:P39"/>
    <mergeCell ref="S39:U39"/>
    <mergeCell ref="W39:AC39"/>
    <mergeCell ref="H41:AC41"/>
    <mergeCell ref="J44:V44"/>
  </mergeCells>
  <hyperlinks>
    <hyperlink ref="AA11:AD11" location="Índice!A1" display="Índice"/>
  </hyperlinks>
  <pageMargins left="0.59055118110236227" right="0.59055118110236227" top="0.59055118110236227" bottom="0.59055118110236227" header="0.31496062992125984" footer="0.31496062992125984"/>
  <pageSetup scale="75" orientation="portrait" r:id="rId1"/>
  <headerFooter>
    <oddHeader>&amp;CMódulo 2Informantes</oddHeader>
    <oddFooter>&amp;LCenso Nacional de Gobiernos Municipales y Delegacionales 2017&amp;R&amp;P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170"/>
  <sheetViews>
    <sheetView tabSelected="1" topLeftCell="A412" zoomScale="115" zoomScaleNormal="115" zoomScaleSheetLayoutView="96" workbookViewId="0">
      <selection activeCell="Q424" sqref="Q424:T424"/>
    </sheetView>
  </sheetViews>
  <sheetFormatPr baseColWidth="10" defaultColWidth="0" defaultRowHeight="0" customHeight="1" zeroHeight="1" x14ac:dyDescent="0.25"/>
  <cols>
    <col min="1" max="1" width="5.7109375" style="31" customWidth="1"/>
    <col min="2" max="2" width="3.7109375" style="31" customWidth="1"/>
    <col min="3" max="11" width="3.7109375" style="32" customWidth="1"/>
    <col min="12" max="12" width="3.7109375" style="31" customWidth="1"/>
    <col min="13" max="13" width="3.7109375" style="32" customWidth="1"/>
    <col min="14" max="15" width="3.7109375" style="31" customWidth="1"/>
    <col min="16" max="17" width="3.7109375" style="32" customWidth="1"/>
    <col min="18" max="18" width="4.7109375" style="32" customWidth="1"/>
    <col min="19" max="25" width="3.7109375" style="32" customWidth="1"/>
    <col min="26" max="26" width="4" style="32" customWidth="1"/>
    <col min="27" max="30" width="3.7109375" style="32" customWidth="1"/>
    <col min="31" max="31" width="3.7109375" style="10" customWidth="1"/>
    <col min="32" max="32" width="4.5703125" style="615" hidden="1" customWidth="1"/>
    <col min="33" max="33" width="4.140625" hidden="1" customWidth="1"/>
    <col min="34" max="34" width="5.7109375" hidden="1" customWidth="1"/>
    <col min="35" max="47" width="4.42578125" hidden="1" customWidth="1"/>
    <col min="48" max="48" width="6.5703125" hidden="1" customWidth="1"/>
    <col min="49" max="16384" width="3.7109375" hidden="1"/>
  </cols>
  <sheetData>
    <row r="1" spans="1:37" ht="15.75" customHeight="1" x14ac:dyDescent="0.25">
      <c r="A1" s="41"/>
      <c r="B1" s="790" t="s">
        <v>0</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42"/>
      <c r="AF1" s="613"/>
    </row>
    <row r="2" spans="1:37" ht="15.75" customHeight="1" x14ac:dyDescent="0.25">
      <c r="A2" s="41"/>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42"/>
      <c r="AF2" s="613"/>
      <c r="AG2" t="s">
        <v>6548</v>
      </c>
    </row>
    <row r="3" spans="1:37" ht="15.75" customHeight="1" x14ac:dyDescent="0.25">
      <c r="A3" s="41"/>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42"/>
      <c r="AF3" s="613"/>
      <c r="AG3" s="687"/>
      <c r="AH3" s="685"/>
      <c r="AI3" s="687"/>
      <c r="AJ3" s="685"/>
    </row>
    <row r="4" spans="1:37" ht="15.75" customHeight="1" x14ac:dyDescent="0.25">
      <c r="A4" s="41"/>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42"/>
      <c r="AF4" s="613"/>
      <c r="AG4" s="688" t="s">
        <v>6547</v>
      </c>
      <c r="AH4" s="689">
        <v>1</v>
      </c>
      <c r="AI4" s="690">
        <v>1</v>
      </c>
      <c r="AJ4" s="689">
        <v>1</v>
      </c>
      <c r="AK4" s="770">
        <v>1</v>
      </c>
    </row>
    <row r="5" spans="1:37" ht="15" x14ac:dyDescent="0.25">
      <c r="A5" s="8"/>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4"/>
      <c r="AF5" s="613"/>
      <c r="AH5" s="689">
        <v>2</v>
      </c>
      <c r="AI5" s="690">
        <v>2</v>
      </c>
      <c r="AJ5" s="689">
        <v>2</v>
      </c>
      <c r="AK5" s="771">
        <v>2</v>
      </c>
    </row>
    <row r="6" spans="1:37" ht="63.75" customHeight="1" x14ac:dyDescent="0.25">
      <c r="A6" s="8"/>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4"/>
      <c r="AF6" s="613"/>
      <c r="AH6" s="689">
        <v>3</v>
      </c>
      <c r="AI6" s="688">
        <v>9</v>
      </c>
      <c r="AJ6" s="689">
        <v>3</v>
      </c>
      <c r="AK6" s="770">
        <v>3</v>
      </c>
    </row>
    <row r="7" spans="1:37" ht="15" customHeight="1" x14ac:dyDescent="0.25">
      <c r="A7" s="8"/>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251" t="s">
        <v>5</v>
      </c>
      <c r="AB7" s="1251"/>
      <c r="AC7" s="1251"/>
      <c r="AD7" s="1251"/>
      <c r="AE7" s="4"/>
      <c r="AF7" s="613"/>
      <c r="AH7" s="686">
        <v>4</v>
      </c>
      <c r="AJ7" s="689">
        <v>4</v>
      </c>
      <c r="AK7" s="771">
        <v>4</v>
      </c>
    </row>
    <row r="8" spans="1:37" ht="15" hidden="1" customHeight="1" x14ac:dyDescent="0.25">
      <c r="A8" s="8"/>
      <c r="B8" s="834" t="str">
        <f>IF(Presentación!$B$9="","",Presentación!$B$9)</f>
        <v/>
      </c>
      <c r="C8" s="835"/>
      <c r="D8" s="835"/>
      <c r="E8" s="835"/>
      <c r="F8" s="835"/>
      <c r="G8" s="835"/>
      <c r="H8" s="835"/>
      <c r="I8" s="835"/>
      <c r="J8" s="835"/>
      <c r="K8" s="835"/>
      <c r="L8" s="836"/>
      <c r="M8" s="662"/>
      <c r="N8" s="170" t="str">
        <f>IF(Presentación!$N$9="","",Presentación!$N$9)</f>
        <v/>
      </c>
      <c r="O8" s="246"/>
      <c r="P8" s="246"/>
      <c r="Q8" s="246"/>
      <c r="R8" s="246"/>
      <c r="S8" s="246"/>
      <c r="T8" s="246"/>
      <c r="U8" s="246"/>
      <c r="V8" s="246"/>
      <c r="W8" s="246"/>
      <c r="X8" s="246"/>
      <c r="Y8" s="246"/>
      <c r="Z8" s="246"/>
      <c r="AA8" s="250"/>
      <c r="AB8" s="250"/>
      <c r="AC8" s="250"/>
      <c r="AD8" s="250"/>
      <c r="AE8" s="4"/>
      <c r="AF8" s="613"/>
      <c r="AH8">
        <v>9</v>
      </c>
      <c r="AJ8" s="689">
        <v>5</v>
      </c>
      <c r="AK8" s="770">
        <v>5</v>
      </c>
    </row>
    <row r="9" spans="1:37" ht="15" customHeight="1" x14ac:dyDescent="0.25">
      <c r="A9" s="8"/>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4"/>
      <c r="AF9" s="613"/>
      <c r="AJ9" s="689">
        <v>6</v>
      </c>
      <c r="AK9" s="771">
        <v>6</v>
      </c>
    </row>
    <row r="10" spans="1:37" ht="15" customHeight="1" x14ac:dyDescent="0.25">
      <c r="A10" s="8"/>
      <c r="B10" s="1250" t="s">
        <v>820</v>
      </c>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4"/>
      <c r="AF10" s="613"/>
      <c r="AJ10" s="689">
        <v>7</v>
      </c>
      <c r="AK10" s="770">
        <v>7</v>
      </c>
    </row>
    <row r="11" spans="1:37" ht="15" customHeight="1" thickBot="1" x14ac:dyDescent="0.3">
      <c r="A11" s="8"/>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4"/>
      <c r="AF11" s="613"/>
      <c r="AJ11" s="689">
        <v>8</v>
      </c>
      <c r="AK11" s="771">
        <v>9</v>
      </c>
    </row>
    <row r="12" spans="1:37" ht="15.75" thickBot="1" x14ac:dyDescent="0.3">
      <c r="A12" s="7"/>
      <c r="B12" s="904" t="s">
        <v>223</v>
      </c>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1255"/>
      <c r="AE12" s="151"/>
      <c r="AF12" s="614"/>
      <c r="AG12" s="684"/>
      <c r="AJ12" s="689">
        <v>9</v>
      </c>
    </row>
    <row r="13" spans="1:37" ht="15" x14ac:dyDescent="0.25">
      <c r="A13" s="7"/>
      <c r="B13" s="1245" t="s">
        <v>71</v>
      </c>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7"/>
      <c r="AE13" s="275"/>
      <c r="AF13" s="614"/>
      <c r="AJ13" s="689">
        <v>10</v>
      </c>
    </row>
    <row r="14" spans="1:37" ht="26.25" customHeight="1" x14ac:dyDescent="0.25">
      <c r="A14" s="276"/>
      <c r="B14" s="147"/>
      <c r="C14" s="1139" t="s">
        <v>224</v>
      </c>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1139"/>
      <c r="Z14" s="1139"/>
      <c r="AA14" s="1139"/>
      <c r="AB14" s="1139"/>
      <c r="AC14" s="1139"/>
      <c r="AD14" s="1140"/>
      <c r="AE14" s="277"/>
      <c r="AF14" s="614"/>
      <c r="AJ14" s="686">
        <v>99</v>
      </c>
    </row>
    <row r="15" spans="1:37" ht="27.75" customHeight="1" x14ac:dyDescent="0.25">
      <c r="A15" s="276"/>
      <c r="B15" s="147"/>
      <c r="C15" s="1178" t="s">
        <v>235</v>
      </c>
      <c r="D15" s="1178"/>
      <c r="E15" s="1178"/>
      <c r="F15" s="1178"/>
      <c r="G15" s="1178"/>
      <c r="H15" s="1178"/>
      <c r="I15" s="1178"/>
      <c r="J15" s="1178"/>
      <c r="K15" s="1178"/>
      <c r="L15" s="1178"/>
      <c r="M15" s="1178"/>
      <c r="N15" s="1178"/>
      <c r="O15" s="1178"/>
      <c r="P15" s="1178"/>
      <c r="Q15" s="1178"/>
      <c r="R15" s="1178"/>
      <c r="S15" s="1178"/>
      <c r="T15" s="1178"/>
      <c r="U15" s="1178"/>
      <c r="V15" s="1178"/>
      <c r="W15" s="1178"/>
      <c r="X15" s="1178"/>
      <c r="Y15" s="1178"/>
      <c r="Z15" s="1178"/>
      <c r="AA15" s="1178"/>
      <c r="AB15" s="1178"/>
      <c r="AC15" s="1178"/>
      <c r="AD15" s="1179"/>
      <c r="AE15" s="277"/>
      <c r="AF15" s="614"/>
    </row>
    <row r="16" spans="1:37" ht="27.75" customHeight="1" x14ac:dyDescent="0.25">
      <c r="A16" s="276"/>
      <c r="B16" s="147"/>
      <c r="C16" s="1178" t="s">
        <v>225</v>
      </c>
      <c r="D16" s="1178"/>
      <c r="E16" s="1178"/>
      <c r="F16" s="1178"/>
      <c r="G16" s="1178"/>
      <c r="H16" s="1178"/>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9"/>
      <c r="AE16" s="277"/>
      <c r="AF16" s="614"/>
    </row>
    <row r="17" spans="1:32" ht="15" x14ac:dyDescent="0.25">
      <c r="A17" s="7"/>
      <c r="B17" s="278"/>
      <c r="C17" s="1178" t="s">
        <v>226</v>
      </c>
      <c r="D17" s="1178"/>
      <c r="E17" s="1178"/>
      <c r="F17" s="1178"/>
      <c r="G17" s="1178"/>
      <c r="H17" s="1178"/>
      <c r="I17" s="1178"/>
      <c r="J17" s="1178"/>
      <c r="K17" s="1178"/>
      <c r="L17" s="1178"/>
      <c r="M17" s="1178"/>
      <c r="N17" s="1178"/>
      <c r="O17" s="1178"/>
      <c r="P17" s="1178"/>
      <c r="Q17" s="1178"/>
      <c r="R17" s="1178"/>
      <c r="S17" s="1178"/>
      <c r="T17" s="1178"/>
      <c r="U17" s="1178"/>
      <c r="V17" s="1178"/>
      <c r="W17" s="1178"/>
      <c r="X17" s="1178"/>
      <c r="Y17" s="1178"/>
      <c r="Z17" s="1178"/>
      <c r="AA17" s="1178"/>
      <c r="AB17" s="1178"/>
      <c r="AC17" s="1178"/>
      <c r="AD17" s="1179"/>
      <c r="AE17" s="86"/>
      <c r="AF17" s="614"/>
    </row>
    <row r="18" spans="1:32" ht="15" x14ac:dyDescent="0.25">
      <c r="A18" s="7"/>
      <c r="B18" s="1245" t="s">
        <v>72</v>
      </c>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7"/>
      <c r="AE18" s="279"/>
      <c r="AF18" s="614"/>
    </row>
    <row r="19" spans="1:32" ht="21.75" customHeight="1" x14ac:dyDescent="0.25">
      <c r="A19" s="274"/>
      <c r="B19" s="152"/>
      <c r="C19" s="1248" t="s">
        <v>846</v>
      </c>
      <c r="D19" s="1248"/>
      <c r="E19" s="1248"/>
      <c r="F19" s="1248"/>
      <c r="G19" s="1248"/>
      <c r="H19" s="1248"/>
      <c r="I19" s="1248"/>
      <c r="J19" s="1248"/>
      <c r="K19" s="1248"/>
      <c r="L19" s="1248"/>
      <c r="M19" s="1248"/>
      <c r="N19" s="1248"/>
      <c r="O19" s="1248"/>
      <c r="P19" s="1248"/>
      <c r="Q19" s="1248"/>
      <c r="R19" s="1248"/>
      <c r="S19" s="1248"/>
      <c r="T19" s="1248"/>
      <c r="U19" s="1248"/>
      <c r="V19" s="1248"/>
      <c r="W19" s="1248"/>
      <c r="X19" s="1248"/>
      <c r="Y19" s="1248"/>
      <c r="Z19" s="1248"/>
      <c r="AA19" s="1248"/>
      <c r="AB19" s="1248"/>
      <c r="AC19" s="1248"/>
      <c r="AD19" s="1249"/>
      <c r="AE19" s="279"/>
      <c r="AF19" s="614"/>
    </row>
    <row r="20" spans="1:32" ht="21.75" customHeight="1" x14ac:dyDescent="0.25">
      <c r="A20" s="302"/>
      <c r="B20" s="152"/>
      <c r="C20" s="846" t="s">
        <v>847</v>
      </c>
      <c r="D20" s="846"/>
      <c r="E20" s="846"/>
      <c r="F20" s="846"/>
      <c r="G20" s="846"/>
      <c r="H20" s="846"/>
      <c r="I20" s="846"/>
      <c r="J20" s="846"/>
      <c r="K20" s="846"/>
      <c r="L20" s="846"/>
      <c r="M20" s="846"/>
      <c r="N20" s="846"/>
      <c r="O20" s="846"/>
      <c r="P20" s="846"/>
      <c r="Q20" s="846"/>
      <c r="R20" s="846"/>
      <c r="S20" s="846"/>
      <c r="T20" s="846"/>
      <c r="U20" s="846"/>
      <c r="V20" s="846"/>
      <c r="W20" s="846"/>
      <c r="X20" s="846"/>
      <c r="Y20" s="846"/>
      <c r="Z20" s="846"/>
      <c r="AA20" s="846"/>
      <c r="AB20" s="846"/>
      <c r="AC20" s="846"/>
      <c r="AD20" s="860"/>
      <c r="AE20" s="279"/>
      <c r="AF20" s="614"/>
    </row>
    <row r="21" spans="1:32" ht="21.75" customHeight="1" x14ac:dyDescent="0.25">
      <c r="A21" s="302"/>
      <c r="B21" s="152"/>
      <c r="C21" s="846" t="s">
        <v>848</v>
      </c>
      <c r="D21" s="846"/>
      <c r="E21" s="846"/>
      <c r="F21" s="846"/>
      <c r="G21" s="846"/>
      <c r="H21" s="846"/>
      <c r="I21" s="846"/>
      <c r="J21" s="846"/>
      <c r="K21" s="846"/>
      <c r="L21" s="846"/>
      <c r="M21" s="846"/>
      <c r="N21" s="846"/>
      <c r="O21" s="846"/>
      <c r="P21" s="846"/>
      <c r="Q21" s="846"/>
      <c r="R21" s="846"/>
      <c r="S21" s="846"/>
      <c r="T21" s="846"/>
      <c r="U21" s="846"/>
      <c r="V21" s="846"/>
      <c r="W21" s="846"/>
      <c r="X21" s="846"/>
      <c r="Y21" s="846"/>
      <c r="Z21" s="846"/>
      <c r="AA21" s="846"/>
      <c r="AB21" s="846"/>
      <c r="AC21" s="846"/>
      <c r="AD21" s="860"/>
      <c r="AE21" s="279"/>
      <c r="AF21" s="614"/>
    </row>
    <row r="22" spans="1:32" ht="21.75" customHeight="1" x14ac:dyDescent="0.25">
      <c r="A22" s="302"/>
      <c r="B22" s="152"/>
      <c r="C22" s="1067" t="s">
        <v>849</v>
      </c>
      <c r="D22" s="1067"/>
      <c r="E22" s="1067"/>
      <c r="F22" s="1067"/>
      <c r="G22" s="1067"/>
      <c r="H22" s="1067"/>
      <c r="I22" s="1067"/>
      <c r="J22" s="1067"/>
      <c r="K22" s="1067"/>
      <c r="L22" s="1067"/>
      <c r="M22" s="1067"/>
      <c r="N22" s="1067"/>
      <c r="O22" s="1067"/>
      <c r="P22" s="1067"/>
      <c r="Q22" s="1067"/>
      <c r="R22" s="1067"/>
      <c r="S22" s="1067"/>
      <c r="T22" s="1067"/>
      <c r="U22" s="1067"/>
      <c r="V22" s="1067"/>
      <c r="W22" s="1067"/>
      <c r="X22" s="1067"/>
      <c r="Y22" s="1067"/>
      <c r="Z22" s="1067"/>
      <c r="AA22" s="1067"/>
      <c r="AB22" s="1067"/>
      <c r="AC22" s="1067"/>
      <c r="AD22" s="1071"/>
      <c r="AE22" s="279"/>
      <c r="AF22" s="614"/>
    </row>
    <row r="23" spans="1:32" ht="15.75" customHeight="1" x14ac:dyDescent="0.25">
      <c r="A23" s="302"/>
      <c r="B23" s="152"/>
      <c r="C23" s="1067" t="s">
        <v>850</v>
      </c>
      <c r="D23" s="1067"/>
      <c r="E23" s="1067"/>
      <c r="F23" s="1067"/>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7"/>
      <c r="AC23" s="1067"/>
      <c r="AD23" s="1071"/>
      <c r="AE23" s="279"/>
      <c r="AF23" s="614"/>
    </row>
    <row r="24" spans="1:32" ht="21.75" customHeight="1" x14ac:dyDescent="0.25">
      <c r="A24" s="302"/>
      <c r="B24" s="152"/>
      <c r="C24" s="1067" t="s">
        <v>851</v>
      </c>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71"/>
      <c r="AE24" s="279"/>
      <c r="AF24" s="614"/>
    </row>
    <row r="25" spans="1:32" ht="21.75" customHeight="1" x14ac:dyDescent="0.25">
      <c r="A25" s="302"/>
      <c r="B25" s="152"/>
      <c r="C25" s="846" t="s">
        <v>852</v>
      </c>
      <c r="D25" s="846"/>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846"/>
      <c r="AC25" s="846"/>
      <c r="AD25" s="860"/>
      <c r="AE25" s="279"/>
      <c r="AF25" s="614"/>
    </row>
    <row r="26" spans="1:32" ht="21.75" customHeight="1" x14ac:dyDescent="0.25">
      <c r="A26" s="302"/>
      <c r="B26" s="152"/>
      <c r="C26" s="1067" t="s">
        <v>853</v>
      </c>
      <c r="D26" s="1067"/>
      <c r="E26" s="1067"/>
      <c r="F26" s="1067"/>
      <c r="G26" s="1067"/>
      <c r="H26" s="1067"/>
      <c r="I26" s="1067"/>
      <c r="J26" s="1067"/>
      <c r="K26" s="1067"/>
      <c r="L26" s="1067"/>
      <c r="M26" s="1067"/>
      <c r="N26" s="1067"/>
      <c r="O26" s="1067"/>
      <c r="P26" s="1067"/>
      <c r="Q26" s="1067"/>
      <c r="R26" s="1067"/>
      <c r="S26" s="1067"/>
      <c r="T26" s="1067"/>
      <c r="U26" s="1067"/>
      <c r="V26" s="1067"/>
      <c r="W26" s="1067"/>
      <c r="X26" s="1067"/>
      <c r="Y26" s="1067"/>
      <c r="Z26" s="1067"/>
      <c r="AA26" s="1067"/>
      <c r="AB26" s="1067"/>
      <c r="AC26" s="1067"/>
      <c r="AD26" s="1071"/>
      <c r="AE26" s="279"/>
      <c r="AF26" s="614"/>
    </row>
    <row r="27" spans="1:32" ht="24.75" customHeight="1" x14ac:dyDescent="0.25">
      <c r="A27" s="559"/>
      <c r="B27" s="152"/>
      <c r="C27" s="1067" t="s">
        <v>854</v>
      </c>
      <c r="D27" s="1067"/>
      <c r="E27" s="1067"/>
      <c r="F27" s="1067"/>
      <c r="G27" s="1067"/>
      <c r="H27" s="1067"/>
      <c r="I27" s="1067"/>
      <c r="J27" s="1067"/>
      <c r="K27" s="1067"/>
      <c r="L27" s="1067"/>
      <c r="M27" s="1067"/>
      <c r="N27" s="1067"/>
      <c r="O27" s="1067"/>
      <c r="P27" s="1067"/>
      <c r="Q27" s="1067"/>
      <c r="R27" s="1067"/>
      <c r="S27" s="1067"/>
      <c r="T27" s="1067"/>
      <c r="U27" s="1067"/>
      <c r="V27" s="1067"/>
      <c r="W27" s="1067"/>
      <c r="X27" s="1067"/>
      <c r="Y27" s="1067"/>
      <c r="Z27" s="1067"/>
      <c r="AA27" s="1067"/>
      <c r="AB27" s="1067"/>
      <c r="AC27" s="1067"/>
      <c r="AD27" s="1071"/>
      <c r="AE27" s="279"/>
      <c r="AF27" s="614"/>
    </row>
    <row r="28" spans="1:32" ht="24.75" customHeight="1" x14ac:dyDescent="0.25">
      <c r="A28" s="559"/>
      <c r="B28" s="152"/>
      <c r="C28" s="1067" t="s">
        <v>855</v>
      </c>
      <c r="D28" s="1067"/>
      <c r="E28" s="1067"/>
      <c r="F28" s="1067"/>
      <c r="G28" s="1067"/>
      <c r="H28" s="1067"/>
      <c r="I28" s="1067"/>
      <c r="J28" s="1067"/>
      <c r="K28" s="1067"/>
      <c r="L28" s="1067"/>
      <c r="M28" s="1067"/>
      <c r="N28" s="1067"/>
      <c r="O28" s="1067"/>
      <c r="P28" s="1067"/>
      <c r="Q28" s="1067"/>
      <c r="R28" s="1067"/>
      <c r="S28" s="1067"/>
      <c r="T28" s="1067"/>
      <c r="U28" s="1067"/>
      <c r="V28" s="1067"/>
      <c r="W28" s="1067"/>
      <c r="X28" s="1067"/>
      <c r="Y28" s="1067"/>
      <c r="Z28" s="1067"/>
      <c r="AA28" s="1067"/>
      <c r="AB28" s="1067"/>
      <c r="AC28" s="1067"/>
      <c r="AD28" s="1071"/>
      <c r="AE28" s="279"/>
      <c r="AF28" s="614"/>
    </row>
    <row r="29" spans="1:32" ht="26.25" customHeight="1" x14ac:dyDescent="0.25">
      <c r="A29" s="559"/>
      <c r="B29" s="280"/>
      <c r="C29" s="1067" t="s">
        <v>856</v>
      </c>
      <c r="D29" s="1067"/>
      <c r="E29" s="1067"/>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67"/>
      <c r="AB29" s="1067"/>
      <c r="AC29" s="1067"/>
      <c r="AD29" s="1071"/>
      <c r="AE29" s="279"/>
      <c r="AF29" s="614"/>
    </row>
    <row r="30" spans="1:32" ht="24" customHeight="1" x14ac:dyDescent="0.25">
      <c r="A30" s="7"/>
      <c r="B30" s="152"/>
      <c r="C30" s="1067" t="s">
        <v>857</v>
      </c>
      <c r="D30" s="1067"/>
      <c r="E30" s="1067"/>
      <c r="F30" s="1067"/>
      <c r="G30" s="1067"/>
      <c r="H30" s="1067"/>
      <c r="I30" s="1067"/>
      <c r="J30" s="1067"/>
      <c r="K30" s="1067"/>
      <c r="L30" s="1067"/>
      <c r="M30" s="1067"/>
      <c r="N30" s="1067"/>
      <c r="O30" s="1067"/>
      <c r="P30" s="1067"/>
      <c r="Q30" s="1067"/>
      <c r="R30" s="1067"/>
      <c r="S30" s="1067"/>
      <c r="T30" s="1067"/>
      <c r="U30" s="1067"/>
      <c r="V30" s="1067"/>
      <c r="W30" s="1067"/>
      <c r="X30" s="1067"/>
      <c r="Y30" s="1067"/>
      <c r="Z30" s="1067"/>
      <c r="AA30" s="1067"/>
      <c r="AB30" s="1067"/>
      <c r="AC30" s="1067"/>
      <c r="AD30" s="1071"/>
      <c r="AE30" s="279"/>
      <c r="AF30" s="614"/>
    </row>
    <row r="31" spans="1:32" ht="23.25" customHeight="1" x14ac:dyDescent="0.25">
      <c r="A31" s="359"/>
      <c r="B31" s="531"/>
      <c r="C31" s="846" t="s">
        <v>858</v>
      </c>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60"/>
      <c r="AE31" s="325"/>
      <c r="AF31" s="614"/>
    </row>
    <row r="32" spans="1:32" ht="12" customHeight="1" x14ac:dyDescent="0.25">
      <c r="A32" s="359"/>
      <c r="B32" s="558"/>
      <c r="C32" s="857" t="s">
        <v>859</v>
      </c>
      <c r="D32" s="857"/>
      <c r="E32" s="857"/>
      <c r="F32" s="857"/>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8"/>
      <c r="AE32" s="325"/>
      <c r="AF32" s="614"/>
    </row>
    <row r="33" spans="1:32" ht="12" customHeight="1" x14ac:dyDescent="0.25">
      <c r="A33" s="359"/>
      <c r="B33" s="40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325"/>
      <c r="AF33" s="614"/>
    </row>
    <row r="34" spans="1:32" ht="15" x14ac:dyDescent="0.25">
      <c r="A34" s="7"/>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614"/>
    </row>
    <row r="35" spans="1:32" ht="30" customHeight="1" x14ac:dyDescent="0.25">
      <c r="A35" s="326" t="s">
        <v>69</v>
      </c>
      <c r="B35" s="1102" t="s">
        <v>236</v>
      </c>
      <c r="C35" s="1102"/>
      <c r="D35" s="1102"/>
      <c r="E35" s="1102"/>
      <c r="F35" s="1102"/>
      <c r="G35" s="1102"/>
      <c r="H35" s="1102"/>
      <c r="I35" s="1102"/>
      <c r="J35" s="1102"/>
      <c r="K35" s="1102"/>
      <c r="L35" s="1102"/>
      <c r="M35" s="1102"/>
      <c r="N35" s="1102"/>
      <c r="O35" s="1102"/>
      <c r="P35" s="1102"/>
      <c r="Q35" s="1102"/>
      <c r="R35" s="1102"/>
      <c r="S35" s="1102"/>
      <c r="T35" s="1102"/>
      <c r="U35" s="1102"/>
      <c r="V35" s="1102"/>
      <c r="W35" s="1102"/>
      <c r="X35" s="1102"/>
      <c r="Y35" s="1102"/>
      <c r="Z35" s="1102"/>
      <c r="AA35" s="1102"/>
      <c r="AB35" s="1102"/>
      <c r="AC35" s="1102"/>
      <c r="AD35" s="1102"/>
      <c r="AE35" s="427"/>
      <c r="AF35" s="614"/>
    </row>
    <row r="36" spans="1:32" ht="14.25" customHeight="1" x14ac:dyDescent="0.25">
      <c r="A36" s="359"/>
      <c r="B36" s="414"/>
      <c r="C36" s="938" t="s">
        <v>108</v>
      </c>
      <c r="D36" s="938"/>
      <c r="E36" s="938"/>
      <c r="F36" s="938"/>
      <c r="G36" s="938"/>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526"/>
      <c r="AF36" s="614"/>
    </row>
    <row r="37" spans="1:32" ht="12.75" customHeight="1" x14ac:dyDescent="0.25">
      <c r="A37" s="323"/>
      <c r="B37" s="520"/>
      <c r="C37" s="938" t="s">
        <v>885</v>
      </c>
      <c r="D37" s="938"/>
      <c r="E37" s="938"/>
      <c r="F37" s="938"/>
      <c r="G37" s="938"/>
      <c r="H37" s="938"/>
      <c r="I37" s="938"/>
      <c r="J37" s="938"/>
      <c r="K37" s="938"/>
      <c r="L37" s="938"/>
      <c r="M37" s="938"/>
      <c r="N37" s="938"/>
      <c r="O37" s="938"/>
      <c r="P37" s="938"/>
      <c r="Q37" s="938"/>
      <c r="R37" s="938"/>
      <c r="S37" s="938"/>
      <c r="T37" s="938"/>
      <c r="U37" s="938"/>
      <c r="V37" s="938"/>
      <c r="W37" s="938"/>
      <c r="X37" s="938"/>
      <c r="Y37" s="938"/>
      <c r="Z37" s="938"/>
      <c r="AA37" s="938"/>
      <c r="AB37" s="938"/>
      <c r="AC37" s="938"/>
      <c r="AD37" s="938"/>
      <c r="AE37" s="485"/>
      <c r="AF37" s="614"/>
    </row>
    <row r="38" spans="1:32" ht="26.25" customHeight="1" x14ac:dyDescent="0.25">
      <c r="A38" s="323"/>
      <c r="B38" s="520"/>
      <c r="C38" s="938" t="s">
        <v>886</v>
      </c>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485"/>
      <c r="AF38" s="614"/>
    </row>
    <row r="39" spans="1:32" ht="15.75" thickBot="1" x14ac:dyDescent="0.3">
      <c r="A39" s="359"/>
      <c r="B39" s="414"/>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485"/>
      <c r="AF39" s="614"/>
    </row>
    <row r="40" spans="1:32" ht="17.25" customHeight="1" thickBot="1" x14ac:dyDescent="0.3">
      <c r="A40" s="379"/>
      <c r="B40" s="411" t="s">
        <v>6547</v>
      </c>
      <c r="C40" s="528" t="s">
        <v>77</v>
      </c>
      <c r="D40" s="1234" t="s">
        <v>227</v>
      </c>
      <c r="E40" s="1234"/>
      <c r="F40" s="1234"/>
      <c r="G40" s="1234"/>
      <c r="H40" s="1234"/>
      <c r="I40" s="1234"/>
      <c r="J40" s="1234"/>
      <c r="K40" s="1234"/>
      <c r="L40" s="1234"/>
      <c r="M40" s="1234"/>
      <c r="N40" s="1234"/>
      <c r="O40" s="1234"/>
      <c r="P40" s="1234"/>
      <c r="Q40" s="1234"/>
      <c r="R40" s="1234"/>
      <c r="S40" s="1234"/>
      <c r="T40" s="1234"/>
      <c r="U40" s="1234"/>
      <c r="V40" s="1234"/>
      <c r="W40" s="1234"/>
      <c r="X40" s="1234"/>
      <c r="Y40" s="1234"/>
      <c r="Z40" s="1234"/>
      <c r="AA40" s="1234"/>
      <c r="AB40" s="1234"/>
      <c r="AC40" s="1234"/>
      <c r="AD40" s="1234"/>
      <c r="AE40" s="485"/>
      <c r="AF40" s="614"/>
    </row>
    <row r="41" spans="1:32" ht="17.25" customHeight="1" thickBot="1" x14ac:dyDescent="0.3">
      <c r="A41" s="379"/>
      <c r="B41" s="411" t="s">
        <v>6547</v>
      </c>
      <c r="C41" s="528" t="s">
        <v>78</v>
      </c>
      <c r="D41" s="1234" t="s">
        <v>228</v>
      </c>
      <c r="E41" s="1234"/>
      <c r="F41" s="1234"/>
      <c r="G41" s="1234"/>
      <c r="H41" s="1234"/>
      <c r="I41" s="1234"/>
      <c r="J41" s="1234"/>
      <c r="K41" s="1234"/>
      <c r="L41" s="1234"/>
      <c r="M41" s="1234"/>
      <c r="N41" s="1234"/>
      <c r="O41" s="1234"/>
      <c r="P41" s="1234"/>
      <c r="Q41" s="1234"/>
      <c r="R41" s="1234"/>
      <c r="S41" s="1234"/>
      <c r="T41" s="1234"/>
      <c r="U41" s="1234"/>
      <c r="V41" s="1234"/>
      <c r="W41" s="1234"/>
      <c r="X41" s="1234"/>
      <c r="Y41" s="1234"/>
      <c r="Z41" s="1234"/>
      <c r="AA41" s="1234"/>
      <c r="AB41" s="1234"/>
      <c r="AC41" s="1234"/>
      <c r="AD41" s="1234"/>
      <c r="AE41" s="485"/>
      <c r="AF41" s="614"/>
    </row>
    <row r="42" spans="1:32" ht="17.25" customHeight="1" thickBot="1" x14ac:dyDescent="0.3">
      <c r="A42" s="379"/>
      <c r="B42" s="411" t="s">
        <v>6547</v>
      </c>
      <c r="C42" s="528" t="s">
        <v>85</v>
      </c>
      <c r="D42" s="1234" t="s">
        <v>229</v>
      </c>
      <c r="E42" s="1234"/>
      <c r="F42" s="1234"/>
      <c r="G42" s="1234"/>
      <c r="H42" s="1234"/>
      <c r="I42" s="1234"/>
      <c r="J42" s="1234"/>
      <c r="K42" s="1234"/>
      <c r="L42" s="1234"/>
      <c r="M42" s="1234"/>
      <c r="N42" s="1234"/>
      <c r="O42" s="1234"/>
      <c r="P42" s="1234"/>
      <c r="Q42" s="1234"/>
      <c r="R42" s="1234"/>
      <c r="S42" s="1234"/>
      <c r="T42" s="1234"/>
      <c r="U42" s="1234"/>
      <c r="V42" s="1234"/>
      <c r="W42" s="1234"/>
      <c r="X42" s="1234"/>
      <c r="Y42" s="1234"/>
      <c r="Z42" s="1234"/>
      <c r="AA42" s="1234"/>
      <c r="AB42" s="1234"/>
      <c r="AC42" s="1234"/>
      <c r="AD42" s="1234"/>
      <c r="AE42" s="485"/>
      <c r="AF42" s="614"/>
    </row>
    <row r="43" spans="1:32" ht="17.25" customHeight="1" thickBot="1" x14ac:dyDescent="0.3">
      <c r="A43" s="379"/>
      <c r="B43" s="411"/>
      <c r="C43" s="528" t="s">
        <v>81</v>
      </c>
      <c r="D43" s="1234" t="s">
        <v>230</v>
      </c>
      <c r="E43" s="1234"/>
      <c r="F43" s="1234"/>
      <c r="G43" s="1234"/>
      <c r="H43" s="1234"/>
      <c r="I43" s="1234"/>
      <c r="J43" s="1234"/>
      <c r="K43" s="1234"/>
      <c r="L43" s="1234"/>
      <c r="M43" s="1234"/>
      <c r="N43" s="1234"/>
      <c r="O43" s="1234"/>
      <c r="P43" s="1234"/>
      <c r="Q43" s="1234"/>
      <c r="R43" s="1234"/>
      <c r="S43" s="1234"/>
      <c r="T43" s="1234"/>
      <c r="U43" s="1234"/>
      <c r="V43" s="1234"/>
      <c r="W43" s="1234"/>
      <c r="X43" s="1234"/>
      <c r="Y43" s="1234"/>
      <c r="Z43" s="1234"/>
      <c r="AA43" s="1234"/>
      <c r="AB43" s="1234"/>
      <c r="AC43" s="1234"/>
      <c r="AD43" s="1234"/>
      <c r="AE43" s="485"/>
      <c r="AF43" s="614"/>
    </row>
    <row r="44" spans="1:32" ht="25.5" customHeight="1" thickBot="1" x14ac:dyDescent="0.3">
      <c r="A44" s="379"/>
      <c r="B44" s="411" t="s">
        <v>6547</v>
      </c>
      <c r="C44" s="528" t="s">
        <v>90</v>
      </c>
      <c r="D44" s="1234" t="s">
        <v>231</v>
      </c>
      <c r="E44" s="1234"/>
      <c r="F44" s="1234"/>
      <c r="G44" s="1234"/>
      <c r="H44" s="1234"/>
      <c r="I44" s="1234"/>
      <c r="J44" s="1234"/>
      <c r="K44" s="1234"/>
      <c r="L44" s="1234"/>
      <c r="M44" s="1234"/>
      <c r="N44" s="1234"/>
      <c r="O44" s="1234"/>
      <c r="P44" s="1234"/>
      <c r="Q44" s="1234"/>
      <c r="R44" s="1234"/>
      <c r="S44" s="1234"/>
      <c r="T44" s="1234"/>
      <c r="U44" s="1234"/>
      <c r="V44" s="1234"/>
      <c r="W44" s="1234"/>
      <c r="X44" s="1234"/>
      <c r="Y44" s="1234"/>
      <c r="Z44" s="1234"/>
      <c r="AA44" s="1234"/>
      <c r="AB44" s="1234"/>
      <c r="AC44" s="1234"/>
      <c r="AD44" s="1234"/>
      <c r="AE44" s="485"/>
      <c r="AF44" s="614"/>
    </row>
    <row r="45" spans="1:32" ht="17.25" customHeight="1" thickBot="1" x14ac:dyDescent="0.3">
      <c r="A45" s="379"/>
      <c r="B45" s="411" t="s">
        <v>6547</v>
      </c>
      <c r="C45" s="528" t="s">
        <v>91</v>
      </c>
      <c r="D45" s="1234" t="s">
        <v>232</v>
      </c>
      <c r="E45" s="1234"/>
      <c r="F45" s="1234"/>
      <c r="G45" s="1234"/>
      <c r="H45" s="1234"/>
      <c r="I45" s="1234"/>
      <c r="J45" s="1234"/>
      <c r="K45" s="1234"/>
      <c r="L45" s="1234"/>
      <c r="M45" s="1234"/>
      <c r="N45" s="1234"/>
      <c r="O45" s="1234"/>
      <c r="P45" s="1234"/>
      <c r="Q45" s="1234"/>
      <c r="R45" s="1234"/>
      <c r="S45" s="1234"/>
      <c r="T45" s="1234"/>
      <c r="U45" s="1234"/>
      <c r="V45" s="1234"/>
      <c r="W45" s="1234"/>
      <c r="X45" s="1234"/>
      <c r="Y45" s="1234"/>
      <c r="Z45" s="1234"/>
      <c r="AA45" s="1234"/>
      <c r="AB45" s="1234"/>
      <c r="AC45" s="1234"/>
      <c r="AD45" s="1234"/>
      <c r="AE45" s="485"/>
      <c r="AF45" s="614"/>
    </row>
    <row r="46" spans="1:32" ht="17.25" customHeight="1" thickBot="1" x14ac:dyDescent="0.3">
      <c r="A46" s="379"/>
      <c r="B46" s="411"/>
      <c r="C46" s="528" t="s">
        <v>92</v>
      </c>
      <c r="D46" s="359" t="s">
        <v>233</v>
      </c>
      <c r="E46" s="529"/>
      <c r="F46" s="1280"/>
      <c r="G46" s="1280"/>
      <c r="H46" s="1280"/>
      <c r="I46" s="1280"/>
      <c r="J46" s="1280"/>
      <c r="K46" s="1280"/>
      <c r="L46" s="1280"/>
      <c r="M46" s="1280"/>
      <c r="N46" s="1280"/>
      <c r="O46" s="1280"/>
      <c r="P46" s="1280"/>
      <c r="Q46" s="1280"/>
      <c r="R46" s="1280"/>
      <c r="S46" s="1280"/>
      <c r="T46" s="1280"/>
      <c r="U46" s="1280"/>
      <c r="V46" s="1280"/>
      <c r="W46" s="1280"/>
      <c r="X46" s="1280"/>
      <c r="Y46" s="1280"/>
      <c r="Z46" s="1280"/>
      <c r="AA46" s="1280"/>
      <c r="AB46" s="1280"/>
      <c r="AC46" s="1280"/>
      <c r="AD46" s="529"/>
      <c r="AE46" s="485"/>
      <c r="AF46" s="614"/>
    </row>
    <row r="47" spans="1:32" ht="17.25" customHeight="1" thickBot="1" x14ac:dyDescent="0.3">
      <c r="A47" s="359"/>
      <c r="B47" s="411"/>
      <c r="C47" s="528" t="s">
        <v>93</v>
      </c>
      <c r="D47" s="1234" t="s">
        <v>234</v>
      </c>
      <c r="E47" s="1234"/>
      <c r="F47" s="1234"/>
      <c r="G47" s="1234"/>
      <c r="H47" s="1234"/>
      <c r="I47" s="1234"/>
      <c r="J47" s="1234"/>
      <c r="K47" s="1234"/>
      <c r="L47" s="1234"/>
      <c r="M47" s="1234"/>
      <c r="N47" s="1234"/>
      <c r="O47" s="1234"/>
      <c r="P47" s="1234"/>
      <c r="Q47" s="1234"/>
      <c r="R47" s="1234"/>
      <c r="S47" s="1234"/>
      <c r="T47" s="1234"/>
      <c r="U47" s="1234"/>
      <c r="V47" s="1234"/>
      <c r="W47" s="1234"/>
      <c r="X47" s="1234"/>
      <c r="Y47" s="1234"/>
      <c r="Z47" s="1234"/>
      <c r="AA47" s="1234"/>
      <c r="AB47" s="1234"/>
      <c r="AC47" s="1234"/>
      <c r="AD47" s="1234"/>
      <c r="AE47" s="485"/>
      <c r="AF47" s="614"/>
    </row>
    <row r="48" spans="1:32" ht="17.25" customHeight="1" thickBot="1" x14ac:dyDescent="0.3">
      <c r="A48" s="359"/>
      <c r="B48" s="411"/>
      <c r="C48" s="530" t="s">
        <v>83</v>
      </c>
      <c r="D48" s="1234" t="s">
        <v>84</v>
      </c>
      <c r="E48" s="1234"/>
      <c r="F48" s="1234"/>
      <c r="G48" s="1234"/>
      <c r="H48" s="1234"/>
      <c r="I48" s="1234"/>
      <c r="J48" s="1234"/>
      <c r="K48" s="1234"/>
      <c r="L48" s="1234"/>
      <c r="M48" s="1234"/>
      <c r="N48" s="1234"/>
      <c r="O48" s="1234"/>
      <c r="P48" s="1234"/>
      <c r="Q48" s="1234"/>
      <c r="R48" s="1234"/>
      <c r="S48" s="1234"/>
      <c r="T48" s="1234"/>
      <c r="U48" s="1234"/>
      <c r="V48" s="1234"/>
      <c r="W48" s="1234"/>
      <c r="X48" s="1234"/>
      <c r="Y48" s="1234"/>
      <c r="Z48" s="1234"/>
      <c r="AA48" s="1234"/>
      <c r="AB48" s="1234"/>
      <c r="AC48" s="1234"/>
      <c r="AD48" s="1234"/>
      <c r="AE48" s="485"/>
      <c r="AF48" s="614"/>
    </row>
    <row r="49" spans="1:35" ht="17.25" customHeight="1" x14ac:dyDescent="0.25">
      <c r="A49" s="359"/>
      <c r="B49" s="838" t="str">
        <f>IF(OR(AND(B46="",F46=""),AND(B46="X",F46&lt;&gt;"")),"","ERROR: Favor de específicar en la opción 7. Otros")</f>
        <v/>
      </c>
      <c r="C49" s="838"/>
      <c r="D49" s="838"/>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485"/>
      <c r="AF49" s="614"/>
    </row>
    <row r="50" spans="1:35" ht="17.25" customHeight="1" thickBot="1" x14ac:dyDescent="0.3">
      <c r="A50" s="7"/>
      <c r="B50" s="838" t="str">
        <f>IF(OR(AND(COUNTIF(B47:B48,"x")&gt;0,COUNTIF(B40:B48,"X")&lt;&gt;1)),"ERROR: Las opciones 8 y 9 excluyen al resto de las opciones","")</f>
        <v/>
      </c>
      <c r="C50" s="838"/>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273"/>
      <c r="AF50" s="614"/>
    </row>
    <row r="51" spans="1:35" ht="15.75" thickBot="1" x14ac:dyDescent="0.3">
      <c r="A51" s="7"/>
      <c r="B51" s="1109" t="s">
        <v>237</v>
      </c>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c r="AD51" s="1110"/>
      <c r="AE51" s="273"/>
      <c r="AF51" s="614"/>
    </row>
    <row r="52" spans="1:35" ht="15" x14ac:dyDescent="0.25">
      <c r="A52" s="359"/>
      <c r="B52" s="935" t="s">
        <v>71</v>
      </c>
      <c r="C52" s="936"/>
      <c r="D52" s="936"/>
      <c r="E52" s="936"/>
      <c r="F52" s="936"/>
      <c r="G52" s="936"/>
      <c r="H52" s="936"/>
      <c r="I52" s="936"/>
      <c r="J52" s="936"/>
      <c r="K52" s="936"/>
      <c r="L52" s="936"/>
      <c r="M52" s="936"/>
      <c r="N52" s="936"/>
      <c r="O52" s="936"/>
      <c r="P52" s="936"/>
      <c r="Q52" s="936"/>
      <c r="R52" s="936"/>
      <c r="S52" s="936"/>
      <c r="T52" s="936"/>
      <c r="U52" s="936"/>
      <c r="V52" s="936"/>
      <c r="W52" s="936"/>
      <c r="X52" s="936"/>
      <c r="Y52" s="936"/>
      <c r="Z52" s="936"/>
      <c r="AA52" s="936"/>
      <c r="AB52" s="936"/>
      <c r="AC52" s="936"/>
      <c r="AD52" s="937"/>
      <c r="AE52" s="361"/>
      <c r="AF52" s="614"/>
    </row>
    <row r="53" spans="1:35" ht="25.5" customHeight="1" x14ac:dyDescent="0.25">
      <c r="A53" s="362"/>
      <c r="B53" s="363"/>
      <c r="C53" s="938" t="s">
        <v>238</v>
      </c>
      <c r="D53" s="938"/>
      <c r="E53" s="938"/>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9"/>
      <c r="AE53" s="333"/>
      <c r="AF53" s="614"/>
    </row>
    <row r="54" spans="1:35" ht="27.75" customHeight="1" x14ac:dyDescent="0.25">
      <c r="A54" s="362"/>
      <c r="B54" s="363"/>
      <c r="C54" s="840" t="s">
        <v>235</v>
      </c>
      <c r="D54" s="840"/>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1"/>
      <c r="AE54" s="333"/>
      <c r="AF54" s="614"/>
    </row>
    <row r="55" spans="1:35" ht="27.75" customHeight="1" x14ac:dyDescent="0.25">
      <c r="A55" s="362"/>
      <c r="B55" s="363"/>
      <c r="C55" s="840" t="s">
        <v>225</v>
      </c>
      <c r="D55" s="840"/>
      <c r="E55" s="840"/>
      <c r="F55" s="840"/>
      <c r="G55" s="840"/>
      <c r="H55" s="840"/>
      <c r="I55" s="840"/>
      <c r="J55" s="840"/>
      <c r="K55" s="840"/>
      <c r="L55" s="840"/>
      <c r="M55" s="840"/>
      <c r="N55" s="840"/>
      <c r="O55" s="840"/>
      <c r="P55" s="840"/>
      <c r="Q55" s="840"/>
      <c r="R55" s="840"/>
      <c r="S55" s="840"/>
      <c r="T55" s="840"/>
      <c r="U55" s="840"/>
      <c r="V55" s="840"/>
      <c r="W55" s="840"/>
      <c r="X55" s="840"/>
      <c r="Y55" s="840"/>
      <c r="Z55" s="840"/>
      <c r="AA55" s="840"/>
      <c r="AB55" s="840"/>
      <c r="AC55" s="840"/>
      <c r="AD55" s="841"/>
      <c r="AE55" s="333"/>
      <c r="AF55" s="614"/>
    </row>
    <row r="56" spans="1:35" ht="15" x14ac:dyDescent="0.25">
      <c r="A56" s="359"/>
      <c r="B56" s="364"/>
      <c r="C56" s="842" t="s">
        <v>226</v>
      </c>
      <c r="D56" s="842"/>
      <c r="E56" s="842"/>
      <c r="F56" s="842"/>
      <c r="G56" s="842"/>
      <c r="H56" s="842"/>
      <c r="I56" s="842"/>
      <c r="J56" s="842"/>
      <c r="K56" s="842"/>
      <c r="L56" s="842"/>
      <c r="M56" s="842"/>
      <c r="N56" s="842"/>
      <c r="O56" s="842"/>
      <c r="P56" s="842"/>
      <c r="Q56" s="842"/>
      <c r="R56" s="842"/>
      <c r="S56" s="842"/>
      <c r="T56" s="842"/>
      <c r="U56" s="842"/>
      <c r="V56" s="842"/>
      <c r="W56" s="842"/>
      <c r="X56" s="842"/>
      <c r="Y56" s="842"/>
      <c r="Z56" s="842"/>
      <c r="AA56" s="842"/>
      <c r="AB56" s="842"/>
      <c r="AC56" s="842"/>
      <c r="AD56" s="843"/>
      <c r="AE56" s="323"/>
      <c r="AF56" s="614"/>
    </row>
    <row r="57" spans="1:35" ht="15" x14ac:dyDescent="0.25">
      <c r="A57" s="359"/>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614"/>
    </row>
    <row r="58" spans="1:35" ht="55.5" customHeight="1" x14ac:dyDescent="0.25">
      <c r="A58" s="513" t="s">
        <v>73</v>
      </c>
      <c r="B58" s="859" t="s">
        <v>784</v>
      </c>
      <c r="C58" s="859"/>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379"/>
      <c r="AF58" s="614"/>
    </row>
    <row r="59" spans="1:35" ht="23.25" customHeight="1" x14ac:dyDescent="0.25">
      <c r="A59" s="359"/>
      <c r="B59" s="365"/>
      <c r="C59" s="874" t="s">
        <v>785</v>
      </c>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325"/>
      <c r="AF59" s="614"/>
    </row>
    <row r="60" spans="1:35" ht="24.75" customHeight="1" x14ac:dyDescent="0.25">
      <c r="A60" s="359"/>
      <c r="B60" s="365"/>
      <c r="C60" s="845" t="s">
        <v>239</v>
      </c>
      <c r="D60" s="845"/>
      <c r="E60" s="845"/>
      <c r="F60" s="845"/>
      <c r="G60" s="845"/>
      <c r="H60" s="845"/>
      <c r="I60" s="845"/>
      <c r="J60" s="845"/>
      <c r="K60" s="845"/>
      <c r="L60" s="845"/>
      <c r="M60" s="845"/>
      <c r="N60" s="845"/>
      <c r="O60" s="845"/>
      <c r="P60" s="845"/>
      <c r="Q60" s="845"/>
      <c r="R60" s="845"/>
      <c r="S60" s="845"/>
      <c r="T60" s="845"/>
      <c r="U60" s="845"/>
      <c r="V60" s="845"/>
      <c r="W60" s="845"/>
      <c r="X60" s="845"/>
      <c r="Y60" s="845"/>
      <c r="Z60" s="845"/>
      <c r="AA60" s="845"/>
      <c r="AB60" s="845"/>
      <c r="AC60" s="845"/>
      <c r="AD60" s="845"/>
      <c r="AE60" s="325"/>
      <c r="AF60" s="614"/>
      <c r="AG60" t="s">
        <v>6549</v>
      </c>
      <c r="AH60">
        <f>COUNTBLANK(Q63:AD67)</f>
        <v>57</v>
      </c>
      <c r="AI60">
        <v>70</v>
      </c>
    </row>
    <row r="61" spans="1:35" ht="15" x14ac:dyDescent="0.25">
      <c r="A61" s="326"/>
      <c r="B61" s="489"/>
      <c r="C61" s="366"/>
      <c r="D61" s="366"/>
      <c r="E61" s="366"/>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35"/>
      <c r="AF61" s="614"/>
    </row>
    <row r="62" spans="1:35" ht="60.75" customHeight="1" x14ac:dyDescent="0.25">
      <c r="A62" s="326"/>
      <c r="B62" s="288"/>
      <c r="C62" s="953" t="s">
        <v>74</v>
      </c>
      <c r="D62" s="954"/>
      <c r="E62" s="954"/>
      <c r="F62" s="954"/>
      <c r="G62" s="954"/>
      <c r="H62" s="954"/>
      <c r="I62" s="954"/>
      <c r="J62" s="954"/>
      <c r="K62" s="954"/>
      <c r="L62" s="954"/>
      <c r="M62" s="954"/>
      <c r="N62" s="954"/>
      <c r="O62" s="954"/>
      <c r="P62" s="955"/>
      <c r="Q62" s="942" t="s">
        <v>75</v>
      </c>
      <c r="R62" s="943"/>
      <c r="S62" s="943"/>
      <c r="T62" s="944"/>
      <c r="U62" s="942" t="s">
        <v>786</v>
      </c>
      <c r="V62" s="943"/>
      <c r="W62" s="943"/>
      <c r="X62" s="944"/>
      <c r="Y62" s="942" t="s">
        <v>787</v>
      </c>
      <c r="Z62" s="943"/>
      <c r="AA62" s="943"/>
      <c r="AB62" s="944"/>
      <c r="AC62" s="881" t="s">
        <v>76</v>
      </c>
      <c r="AD62" s="881"/>
      <c r="AE62" s="335"/>
      <c r="AF62" s="614"/>
      <c r="AG62" t="s">
        <v>6550</v>
      </c>
    </row>
    <row r="63" spans="1:35" ht="15" x14ac:dyDescent="0.25">
      <c r="A63" s="326"/>
      <c r="B63" s="288"/>
      <c r="C63" s="428" t="s">
        <v>77</v>
      </c>
      <c r="D63" s="1252" t="s">
        <v>240</v>
      </c>
      <c r="E63" s="1253"/>
      <c r="F63" s="1253"/>
      <c r="G63" s="1253"/>
      <c r="H63" s="1253"/>
      <c r="I63" s="1253"/>
      <c r="J63" s="1253"/>
      <c r="K63" s="1253"/>
      <c r="L63" s="1253"/>
      <c r="M63" s="1253"/>
      <c r="N63" s="1253"/>
      <c r="O63" s="1253"/>
      <c r="P63" s="1254"/>
      <c r="Q63" s="883">
        <v>458</v>
      </c>
      <c r="R63" s="884"/>
      <c r="S63" s="884"/>
      <c r="T63" s="885"/>
      <c r="U63" s="883">
        <v>2</v>
      </c>
      <c r="V63" s="884"/>
      <c r="W63" s="884"/>
      <c r="X63" s="885"/>
      <c r="Y63" s="883">
        <v>1</v>
      </c>
      <c r="Z63" s="884"/>
      <c r="AA63" s="884"/>
      <c r="AB63" s="885"/>
      <c r="AC63" s="883"/>
      <c r="AD63" s="885"/>
      <c r="AE63" s="377"/>
      <c r="AF63" s="614"/>
      <c r="AG63">
        <f>IF($AH$60=70,0,IF(OR(AND(AC63="X",COUNTBLANK(Q63:AB63)=12),AND(AC63="",Q63&lt;&gt;"",U63&lt;&gt;"",Y63&lt;&gt;"")),0,1))</f>
        <v>0</v>
      </c>
    </row>
    <row r="64" spans="1:35" ht="15" x14ac:dyDescent="0.25">
      <c r="A64" s="326"/>
      <c r="B64" s="288"/>
      <c r="C64" s="428" t="s">
        <v>78</v>
      </c>
      <c r="D64" s="1005" t="s">
        <v>241</v>
      </c>
      <c r="E64" s="1006"/>
      <c r="F64" s="1006"/>
      <c r="G64" s="1006"/>
      <c r="H64" s="1006"/>
      <c r="I64" s="1006"/>
      <c r="J64" s="1006"/>
      <c r="K64" s="1006"/>
      <c r="L64" s="1006"/>
      <c r="M64" s="1006"/>
      <c r="N64" s="1006"/>
      <c r="O64" s="1006"/>
      <c r="P64" s="1007"/>
      <c r="Q64" s="883">
        <v>0</v>
      </c>
      <c r="R64" s="884"/>
      <c r="S64" s="884"/>
      <c r="T64" s="885"/>
      <c r="U64" s="883">
        <v>2</v>
      </c>
      <c r="V64" s="884"/>
      <c r="W64" s="884"/>
      <c r="X64" s="885"/>
      <c r="Y64" s="883">
        <v>1</v>
      </c>
      <c r="Z64" s="884"/>
      <c r="AA64" s="884"/>
      <c r="AB64" s="885"/>
      <c r="AC64" s="883"/>
      <c r="AD64" s="885"/>
      <c r="AE64" s="377"/>
      <c r="AF64" s="614"/>
      <c r="AG64">
        <f>IF($AH$60=70,0,IF(OR(AND(AC64="X",COUNTBLANK(Q64:AB64)=12),AND(AC64="",Q64&lt;&gt;"",U64&lt;&gt;"",Y64&lt;&gt;"")),0,1))</f>
        <v>0</v>
      </c>
    </row>
    <row r="65" spans="1:33" ht="26.25" customHeight="1" x14ac:dyDescent="0.25">
      <c r="A65" s="326"/>
      <c r="B65" s="288"/>
      <c r="C65" s="428" t="s">
        <v>85</v>
      </c>
      <c r="D65" s="1005" t="s">
        <v>242</v>
      </c>
      <c r="E65" s="1006"/>
      <c r="F65" s="1006"/>
      <c r="G65" s="1006"/>
      <c r="H65" s="1006"/>
      <c r="I65" s="1006"/>
      <c r="J65" s="1006"/>
      <c r="K65" s="1006"/>
      <c r="L65" s="1006"/>
      <c r="M65" s="1006"/>
      <c r="N65" s="1006"/>
      <c r="O65" s="1006"/>
      <c r="P65" s="1007"/>
      <c r="Q65" s="883">
        <v>31273</v>
      </c>
      <c r="R65" s="884"/>
      <c r="S65" s="884"/>
      <c r="T65" s="885"/>
      <c r="U65" s="883">
        <v>1</v>
      </c>
      <c r="V65" s="884"/>
      <c r="W65" s="884"/>
      <c r="X65" s="885"/>
      <c r="Y65" s="883">
        <v>9</v>
      </c>
      <c r="Z65" s="884"/>
      <c r="AA65" s="884"/>
      <c r="AB65" s="885"/>
      <c r="AC65" s="883"/>
      <c r="AD65" s="885"/>
      <c r="AE65" s="377"/>
      <c r="AF65" s="614"/>
      <c r="AG65">
        <f>IF($AH$60=70,0,IF(OR(AND(AC65="X",COUNTBLANK(Q65:AB65)=12),AND(AC65="",Q65&lt;&gt;"",U65&lt;&gt;"",Y65&lt;&gt;"")),0,1))</f>
        <v>0</v>
      </c>
    </row>
    <row r="66" spans="1:33" ht="27" customHeight="1" x14ac:dyDescent="0.25">
      <c r="A66" s="326"/>
      <c r="B66" s="288"/>
      <c r="C66" s="428" t="s">
        <v>81</v>
      </c>
      <c r="D66" s="1005" t="s">
        <v>243</v>
      </c>
      <c r="E66" s="1006"/>
      <c r="F66" s="1006"/>
      <c r="G66" s="1006"/>
      <c r="H66" s="1006"/>
      <c r="I66" s="1006"/>
      <c r="J66" s="1006"/>
      <c r="K66" s="1006"/>
      <c r="L66" s="1006"/>
      <c r="M66" s="1006"/>
      <c r="N66" s="1006"/>
      <c r="O66" s="1006"/>
      <c r="P66" s="1007"/>
      <c r="Q66" s="883">
        <v>23</v>
      </c>
      <c r="R66" s="884"/>
      <c r="S66" s="884"/>
      <c r="T66" s="885"/>
      <c r="U66" s="883">
        <v>2</v>
      </c>
      <c r="V66" s="884"/>
      <c r="W66" s="884"/>
      <c r="X66" s="885"/>
      <c r="Y66" s="883">
        <v>2</v>
      </c>
      <c r="Z66" s="884"/>
      <c r="AA66" s="884"/>
      <c r="AB66" s="885"/>
      <c r="AC66" s="883"/>
      <c r="AD66" s="885"/>
      <c r="AE66" s="377"/>
      <c r="AF66" s="614"/>
      <c r="AG66">
        <f>IF($AH$60=70,0,IF(OR(AND(AC66="X",COUNTBLANK(Q66:AB66)=12),AND(AC66="",Q66&lt;&gt;"",U66&lt;&gt;"",Y66&lt;&gt;"")),0,1))</f>
        <v>0</v>
      </c>
    </row>
    <row r="67" spans="1:33" ht="51" customHeight="1" x14ac:dyDescent="0.25">
      <c r="A67" s="326"/>
      <c r="B67" s="288"/>
      <c r="C67" s="428" t="s">
        <v>90</v>
      </c>
      <c r="D67" s="1005" t="s">
        <v>244</v>
      </c>
      <c r="E67" s="1006"/>
      <c r="F67" s="1006"/>
      <c r="G67" s="1006"/>
      <c r="H67" s="1006"/>
      <c r="I67" s="1006"/>
      <c r="J67" s="1006"/>
      <c r="K67" s="1006"/>
      <c r="L67" s="1006"/>
      <c r="M67" s="1006"/>
      <c r="N67" s="1006"/>
      <c r="O67" s="1006"/>
      <c r="P67" s="1007"/>
      <c r="Q67" s="883"/>
      <c r="R67" s="884"/>
      <c r="S67" s="884"/>
      <c r="T67" s="885"/>
      <c r="U67" s="883"/>
      <c r="V67" s="884"/>
      <c r="W67" s="884"/>
      <c r="X67" s="885"/>
      <c r="Y67" s="883"/>
      <c r="Z67" s="884"/>
      <c r="AA67" s="884"/>
      <c r="AB67" s="885"/>
      <c r="AC67" s="883" t="s">
        <v>6547</v>
      </c>
      <c r="AD67" s="885"/>
      <c r="AE67" s="377"/>
      <c r="AF67" s="614"/>
      <c r="AG67">
        <f>IF($AH$60=70,0,IF(OR(AND(AC67="X",COUNTBLANK(Q67:AB67)=12),AND(AC67="",Q67&lt;&gt;"",U67&lt;&gt;"",Y67&lt;&gt;"")),0,1))</f>
        <v>0</v>
      </c>
    </row>
    <row r="68" spans="1:33" ht="15" x14ac:dyDescent="0.25">
      <c r="A68" s="359"/>
      <c r="B68" s="335"/>
      <c r="C68" s="496"/>
      <c r="D68" s="417"/>
      <c r="E68" s="417"/>
      <c r="F68" s="417"/>
      <c r="G68" s="417"/>
      <c r="H68" s="417"/>
      <c r="I68" s="417"/>
      <c r="J68" s="417"/>
      <c r="K68" s="496"/>
      <c r="L68" s="417"/>
      <c r="M68" s="417"/>
      <c r="N68" s="372"/>
      <c r="O68" s="372"/>
      <c r="P68" s="516" t="s">
        <v>95</v>
      </c>
      <c r="Q68" s="953">
        <f>IF(AND(COUNTIF(Q63:T67,"NS")&gt;0,SUM(Q63:T67)=0),"NS",SUM(Q63:T67))</f>
        <v>31754</v>
      </c>
      <c r="R68" s="954"/>
      <c r="S68" s="954"/>
      <c r="T68" s="955"/>
      <c r="U68" s="525"/>
      <c r="V68" s="372"/>
      <c r="W68" s="372"/>
      <c r="X68" s="372"/>
      <c r="Y68" s="372"/>
      <c r="Z68" s="496"/>
      <c r="AA68" s="496"/>
      <c r="AB68" s="496"/>
      <c r="AC68" s="496"/>
      <c r="AD68" s="496"/>
      <c r="AE68" s="325"/>
      <c r="AF68" s="614"/>
      <c r="AG68" s="691">
        <f>SUM(AG63:AG67)</f>
        <v>0</v>
      </c>
    </row>
    <row r="69" spans="1:33" ht="15" x14ac:dyDescent="0.25">
      <c r="A69" s="359"/>
      <c r="B69" s="863" t="str">
        <f>IF(AG68=0,"","ERROR: Favor de llenar sólo las celdas correspondientes, en caso de que no aplique debe dejar la fila en blanco")</f>
        <v/>
      </c>
      <c r="C69" s="863"/>
      <c r="D69" s="863"/>
      <c r="E69" s="863"/>
      <c r="F69" s="863"/>
      <c r="G69" s="863"/>
      <c r="H69" s="863"/>
      <c r="I69" s="863"/>
      <c r="J69" s="863"/>
      <c r="K69" s="863"/>
      <c r="L69" s="863"/>
      <c r="M69" s="863"/>
      <c r="N69" s="863"/>
      <c r="O69" s="863"/>
      <c r="P69" s="863"/>
      <c r="Q69" s="863"/>
      <c r="R69" s="863"/>
      <c r="S69" s="863"/>
      <c r="T69" s="863"/>
      <c r="U69" s="863"/>
      <c r="V69" s="863"/>
      <c r="W69" s="863"/>
      <c r="X69" s="863"/>
      <c r="Y69" s="863"/>
      <c r="Z69" s="863"/>
      <c r="AA69" s="863"/>
      <c r="AB69" s="863"/>
      <c r="AC69" s="863"/>
      <c r="AD69" s="863"/>
      <c r="AE69" s="325"/>
      <c r="AF69" s="614"/>
    </row>
    <row r="70" spans="1:33" ht="15" x14ac:dyDescent="0.25">
      <c r="A70" s="559"/>
      <c r="B70" s="279"/>
      <c r="C70" s="279"/>
      <c r="D70" s="279"/>
      <c r="E70" s="10"/>
      <c r="F70" s="10"/>
      <c r="G70" s="10"/>
      <c r="H70" s="10"/>
      <c r="I70" s="10"/>
      <c r="J70" s="10"/>
      <c r="K70" s="10"/>
      <c r="L70" s="27"/>
      <c r="M70" s="10"/>
      <c r="N70" s="27"/>
      <c r="O70" s="27"/>
      <c r="P70" s="10"/>
      <c r="Q70" s="10"/>
      <c r="R70" s="10"/>
      <c r="S70" s="10"/>
      <c r="T70" s="10"/>
      <c r="U70" s="10"/>
      <c r="V70" s="10"/>
      <c r="W70" s="283"/>
      <c r="X70" s="283"/>
      <c r="Y70" s="283"/>
      <c r="Z70" s="283"/>
      <c r="AA70" s="283"/>
      <c r="AB70" s="283"/>
      <c r="AC70" s="283"/>
      <c r="AD70" s="283"/>
      <c r="AE70" s="279"/>
      <c r="AF70" s="614"/>
    </row>
    <row r="71" spans="1:33" ht="15" x14ac:dyDescent="0.25">
      <c r="A71" s="559"/>
      <c r="B71" s="279"/>
      <c r="C71" s="279"/>
      <c r="D71" s="279"/>
      <c r="E71" s="10"/>
      <c r="F71" s="10"/>
      <c r="G71" s="10"/>
      <c r="H71" s="10"/>
      <c r="I71" s="10"/>
      <c r="J71" s="10"/>
      <c r="K71" s="10"/>
      <c r="L71" s="27"/>
      <c r="M71" s="10"/>
      <c r="N71" s="1047" t="s">
        <v>79</v>
      </c>
      <c r="O71" s="1048"/>
      <c r="P71" s="1048"/>
      <c r="Q71" s="1048"/>
      <c r="R71" s="1048"/>
      <c r="S71" s="1048"/>
      <c r="T71" s="1048"/>
      <c r="U71" s="1048"/>
      <c r="V71" s="1049"/>
      <c r="W71" s="283"/>
      <c r="X71" s="283"/>
      <c r="Y71" s="283"/>
      <c r="Z71" s="283"/>
      <c r="AA71" s="283"/>
      <c r="AB71" s="283"/>
      <c r="AC71" s="283"/>
      <c r="AD71" s="283"/>
      <c r="AE71" s="279"/>
      <c r="AF71" s="614"/>
    </row>
    <row r="72" spans="1:33" ht="15" x14ac:dyDescent="0.25">
      <c r="A72" s="559"/>
      <c r="B72" s="279"/>
      <c r="C72" s="279"/>
      <c r="D72" s="279"/>
      <c r="E72" s="10"/>
      <c r="F72" s="10"/>
      <c r="G72" s="10"/>
      <c r="H72" s="10"/>
      <c r="I72" s="10"/>
      <c r="J72" s="10"/>
      <c r="K72" s="10"/>
      <c r="L72" s="27"/>
      <c r="M72" s="10"/>
      <c r="N72" s="1050"/>
      <c r="O72" s="1051"/>
      <c r="P72" s="1051"/>
      <c r="Q72" s="1051"/>
      <c r="R72" s="1051"/>
      <c r="S72" s="1051"/>
      <c r="T72" s="1051"/>
      <c r="U72" s="1051"/>
      <c r="V72" s="1052"/>
      <c r="W72" s="283"/>
      <c r="X72" s="283"/>
      <c r="Y72" s="283"/>
      <c r="Z72" s="283"/>
      <c r="AA72" s="283"/>
      <c r="AB72" s="283"/>
      <c r="AC72" s="283"/>
      <c r="AD72" s="283"/>
      <c r="AE72" s="279"/>
      <c r="AF72" s="614"/>
    </row>
    <row r="73" spans="1:33" ht="15" x14ac:dyDescent="0.25">
      <c r="A73" s="559"/>
      <c r="B73" s="279"/>
      <c r="C73" s="279"/>
      <c r="D73" s="279"/>
      <c r="E73" s="10"/>
      <c r="F73" s="10"/>
      <c r="G73" s="10"/>
      <c r="H73" s="10"/>
      <c r="I73" s="10"/>
      <c r="J73" s="10"/>
      <c r="K73" s="10"/>
      <c r="L73" s="27"/>
      <c r="M73" s="10"/>
      <c r="N73" s="284" t="s">
        <v>77</v>
      </c>
      <c r="O73" s="1235" t="s">
        <v>80</v>
      </c>
      <c r="P73" s="1236"/>
      <c r="Q73" s="1237"/>
      <c r="R73" s="284" t="s">
        <v>81</v>
      </c>
      <c r="S73" s="1227" t="s">
        <v>245</v>
      </c>
      <c r="T73" s="1228"/>
      <c r="U73" s="1228"/>
      <c r="V73" s="1229"/>
      <c r="W73" s="283"/>
      <c r="X73" s="283"/>
      <c r="Y73" s="283"/>
      <c r="Z73" s="283"/>
      <c r="AA73" s="283"/>
      <c r="AB73" s="283"/>
      <c r="AC73" s="283"/>
      <c r="AD73" s="283"/>
      <c r="AE73" s="279"/>
      <c r="AF73" s="614"/>
    </row>
    <row r="74" spans="1:33" ht="15" x14ac:dyDescent="0.25">
      <c r="A74" s="559"/>
      <c r="B74" s="279"/>
      <c r="C74" s="279"/>
      <c r="D74" s="279"/>
      <c r="E74" s="10"/>
      <c r="F74" s="10"/>
      <c r="G74" s="10"/>
      <c r="H74" s="10"/>
      <c r="I74" s="10"/>
      <c r="J74" s="10"/>
      <c r="K74" s="10"/>
      <c r="L74" s="27"/>
      <c r="M74" s="10"/>
      <c r="N74" s="284" t="s">
        <v>78</v>
      </c>
      <c r="O74" s="1227" t="s">
        <v>82</v>
      </c>
      <c r="P74" s="1228"/>
      <c r="Q74" s="1229"/>
      <c r="R74" s="284" t="s">
        <v>83</v>
      </c>
      <c r="S74" s="1238" t="s">
        <v>84</v>
      </c>
      <c r="T74" s="1239"/>
      <c r="U74" s="1239"/>
      <c r="V74" s="1240"/>
      <c r="W74" s="283"/>
      <c r="X74" s="283"/>
      <c r="Y74" s="283"/>
      <c r="Z74" s="283"/>
      <c r="AA74" s="283"/>
      <c r="AB74" s="283"/>
      <c r="AC74" s="283"/>
      <c r="AD74" s="283"/>
      <c r="AE74" s="279"/>
      <c r="AF74" s="614"/>
    </row>
    <row r="75" spans="1:33" ht="15" x14ac:dyDescent="0.25">
      <c r="A75" s="559"/>
      <c r="B75" s="279"/>
      <c r="C75" s="279"/>
      <c r="D75" s="279"/>
      <c r="E75" s="279"/>
      <c r="F75" s="279"/>
      <c r="G75" s="279"/>
      <c r="H75" s="279"/>
      <c r="I75" s="279"/>
      <c r="J75" s="279"/>
      <c r="K75" s="285"/>
      <c r="L75" s="163"/>
      <c r="M75" s="163"/>
      <c r="N75" s="284" t="s">
        <v>85</v>
      </c>
      <c r="O75" s="1227" t="s">
        <v>86</v>
      </c>
      <c r="P75" s="1228"/>
      <c r="Q75" s="1229"/>
      <c r="R75" s="921"/>
      <c r="S75" s="921"/>
      <c r="T75" s="921"/>
      <c r="U75" s="921"/>
      <c r="V75" s="921"/>
      <c r="W75" s="283"/>
      <c r="X75" s="283"/>
      <c r="Y75" s="283"/>
      <c r="Z75" s="283"/>
      <c r="AA75" s="283"/>
      <c r="AB75" s="283"/>
      <c r="AC75" s="283"/>
      <c r="AD75" s="283"/>
      <c r="AE75" s="279"/>
      <c r="AF75" s="614"/>
    </row>
    <row r="76" spans="1:33" ht="15" x14ac:dyDescent="0.25">
      <c r="A76" s="559"/>
      <c r="B76" s="279"/>
      <c r="C76" s="279"/>
      <c r="D76" s="279"/>
      <c r="E76" s="279"/>
      <c r="F76" s="279"/>
      <c r="G76" s="279"/>
      <c r="H76" s="279"/>
      <c r="I76" s="279"/>
      <c r="J76" s="279"/>
      <c r="K76" s="285"/>
      <c r="L76" s="163"/>
      <c r="M76" s="163"/>
      <c r="N76" s="286"/>
      <c r="O76" s="287"/>
      <c r="P76" s="287"/>
      <c r="Q76" s="287"/>
      <c r="R76" s="288"/>
      <c r="S76" s="288"/>
      <c r="T76" s="288"/>
      <c r="U76" s="288"/>
      <c r="V76" s="288"/>
      <c r="W76" s="283"/>
      <c r="X76" s="283"/>
      <c r="Y76" s="283"/>
      <c r="Z76" s="283"/>
      <c r="AA76" s="283"/>
      <c r="AB76" s="283"/>
      <c r="AC76" s="283"/>
      <c r="AD76" s="283"/>
      <c r="AE76" s="279"/>
      <c r="AF76" s="614"/>
    </row>
    <row r="77" spans="1:33" ht="25.5" customHeight="1" x14ac:dyDescent="0.25">
      <c r="A77" s="128" t="s">
        <v>87</v>
      </c>
      <c r="B77" s="1230" t="s">
        <v>246</v>
      </c>
      <c r="C77" s="1230"/>
      <c r="D77" s="1230"/>
      <c r="E77" s="1230"/>
      <c r="F77" s="1230"/>
      <c r="G77" s="1230"/>
      <c r="H77" s="1230"/>
      <c r="I77" s="1230"/>
      <c r="J77" s="1230"/>
      <c r="K77" s="1230"/>
      <c r="L77" s="1230"/>
      <c r="M77" s="1230"/>
      <c r="N77" s="1230"/>
      <c r="O77" s="1230"/>
      <c r="P77" s="1230"/>
      <c r="Q77" s="1230"/>
      <c r="R77" s="1230"/>
      <c r="S77" s="1230"/>
      <c r="T77" s="1230"/>
      <c r="U77" s="1230"/>
      <c r="V77" s="1230"/>
      <c r="W77" s="1230"/>
      <c r="X77" s="1230"/>
      <c r="Y77" s="1230"/>
      <c r="Z77" s="1230"/>
      <c r="AA77" s="1230"/>
      <c r="AB77" s="1230"/>
      <c r="AC77" s="1230"/>
      <c r="AD77" s="1230"/>
      <c r="AE77" s="279"/>
      <c r="AF77" s="614"/>
    </row>
    <row r="78" spans="1:33" ht="15" x14ac:dyDescent="0.25">
      <c r="A78" s="139"/>
      <c r="B78" s="141"/>
      <c r="C78" s="1231" t="s">
        <v>88</v>
      </c>
      <c r="D78" s="1231"/>
      <c r="E78" s="1231"/>
      <c r="F78" s="1231"/>
      <c r="G78" s="1231"/>
      <c r="H78" s="1231"/>
      <c r="I78" s="1231"/>
      <c r="J78" s="1231"/>
      <c r="K78" s="1231"/>
      <c r="L78" s="1231"/>
      <c r="M78" s="1231"/>
      <c r="N78" s="1231"/>
      <c r="O78" s="1231"/>
      <c r="P78" s="1231"/>
      <c r="Q78" s="1231"/>
      <c r="R78" s="1231"/>
      <c r="S78" s="1231"/>
      <c r="T78" s="1231"/>
      <c r="U78" s="1231"/>
      <c r="V78" s="1231"/>
      <c r="W78" s="1231"/>
      <c r="X78" s="1231"/>
      <c r="Y78" s="1231"/>
      <c r="Z78" s="1231"/>
      <c r="AA78" s="1231"/>
      <c r="AB78" s="1231"/>
      <c r="AC78" s="1231"/>
      <c r="AD78" s="1231"/>
      <c r="AE78" s="138"/>
      <c r="AF78" s="614"/>
    </row>
    <row r="79" spans="1:33" ht="22.5" customHeight="1" x14ac:dyDescent="0.25">
      <c r="A79" s="139"/>
      <c r="B79" s="141"/>
      <c r="C79" s="1231" t="s">
        <v>894</v>
      </c>
      <c r="D79" s="1231"/>
      <c r="E79" s="1231"/>
      <c r="F79" s="1231"/>
      <c r="G79" s="1231"/>
      <c r="H79" s="1231"/>
      <c r="I79" s="1231"/>
      <c r="J79" s="1231"/>
      <c r="K79" s="1231"/>
      <c r="L79" s="1231"/>
      <c r="M79" s="1231"/>
      <c r="N79" s="1231"/>
      <c r="O79" s="1231"/>
      <c r="P79" s="1231"/>
      <c r="Q79" s="1231"/>
      <c r="R79" s="1231"/>
      <c r="S79" s="1231"/>
      <c r="T79" s="1231"/>
      <c r="U79" s="1231"/>
      <c r="V79" s="1231"/>
      <c r="W79" s="1231"/>
      <c r="X79" s="1231"/>
      <c r="Y79" s="1231"/>
      <c r="Z79" s="1231"/>
      <c r="AA79" s="1231"/>
      <c r="AB79" s="1231"/>
      <c r="AC79" s="1231"/>
      <c r="AD79" s="1231"/>
      <c r="AE79" s="138"/>
      <c r="AF79" s="614"/>
    </row>
    <row r="80" spans="1:33" ht="15" x14ac:dyDescent="0.25">
      <c r="A80" s="7"/>
      <c r="B80" s="113"/>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145"/>
      <c r="AF80" s="614"/>
    </row>
    <row r="81" spans="1:44" ht="15" x14ac:dyDescent="0.25">
      <c r="A81" s="1047" t="s">
        <v>89</v>
      </c>
      <c r="B81" s="1048"/>
      <c r="C81" s="1048"/>
      <c r="D81" s="1048"/>
      <c r="E81" s="1048"/>
      <c r="F81" s="1048"/>
      <c r="G81" s="1048"/>
      <c r="H81" s="1048"/>
      <c r="I81" s="1048"/>
      <c r="J81" s="1048"/>
      <c r="K81" s="1049"/>
      <c r="L81" s="1053" t="s">
        <v>74</v>
      </c>
      <c r="M81" s="1053"/>
      <c r="N81" s="1053"/>
      <c r="O81" s="1053"/>
      <c r="P81" s="1053"/>
      <c r="Q81" s="1053"/>
      <c r="R81" s="1053"/>
      <c r="S81" s="1053"/>
      <c r="T81" s="1053"/>
      <c r="U81" s="1053"/>
      <c r="V81" s="1053"/>
      <c r="W81" s="1053"/>
      <c r="X81" s="1053"/>
      <c r="Y81" s="1053"/>
      <c r="Z81" s="1053"/>
      <c r="AA81" s="1053"/>
      <c r="AB81" s="1053"/>
      <c r="AC81" s="1053"/>
      <c r="AD81" s="1053"/>
      <c r="AE81" s="356"/>
      <c r="AF81" s="614"/>
    </row>
    <row r="82" spans="1:44" ht="15" x14ac:dyDescent="0.25">
      <c r="A82" s="1232"/>
      <c r="B82" s="1040"/>
      <c r="C82" s="1040"/>
      <c r="D82" s="1040"/>
      <c r="E82" s="1040"/>
      <c r="F82" s="1040"/>
      <c r="G82" s="1040"/>
      <c r="H82" s="1040"/>
      <c r="I82" s="1040"/>
      <c r="J82" s="1040"/>
      <c r="K82" s="1233"/>
      <c r="L82" s="1053"/>
      <c r="M82" s="1053"/>
      <c r="N82" s="1053"/>
      <c r="O82" s="1053"/>
      <c r="P82" s="1053"/>
      <c r="Q82" s="1053"/>
      <c r="R82" s="1053"/>
      <c r="S82" s="1053"/>
      <c r="T82" s="1053"/>
      <c r="U82" s="1053"/>
      <c r="V82" s="1053"/>
      <c r="W82" s="1053"/>
      <c r="X82" s="1053"/>
      <c r="Y82" s="1053"/>
      <c r="Z82" s="1053"/>
      <c r="AA82" s="1053"/>
      <c r="AB82" s="1053"/>
      <c r="AC82" s="1053"/>
      <c r="AD82" s="1053"/>
      <c r="AE82" s="356"/>
      <c r="AF82" s="614"/>
      <c r="AG82" t="s">
        <v>6549</v>
      </c>
      <c r="AH82">
        <f>COUNTBLANK(L84:AD91)</f>
        <v>120</v>
      </c>
      <c r="AI82">
        <v>152</v>
      </c>
    </row>
    <row r="83" spans="1:44" ht="108.75" customHeight="1" x14ac:dyDescent="0.25">
      <c r="A83" s="1050"/>
      <c r="B83" s="1051"/>
      <c r="C83" s="1051"/>
      <c r="D83" s="1051"/>
      <c r="E83" s="1051"/>
      <c r="F83" s="1051"/>
      <c r="G83" s="1051"/>
      <c r="H83" s="1051"/>
      <c r="I83" s="1051"/>
      <c r="J83" s="1051"/>
      <c r="K83" s="1052"/>
      <c r="L83" s="996" t="s">
        <v>240</v>
      </c>
      <c r="M83" s="996"/>
      <c r="N83" s="996"/>
      <c r="O83" s="996"/>
      <c r="P83" s="996" t="s">
        <v>241</v>
      </c>
      <c r="Q83" s="996"/>
      <c r="R83" s="996"/>
      <c r="S83" s="996"/>
      <c r="T83" s="996" t="s">
        <v>242</v>
      </c>
      <c r="U83" s="996"/>
      <c r="V83" s="996"/>
      <c r="W83" s="996"/>
      <c r="X83" s="996" t="s">
        <v>243</v>
      </c>
      <c r="Y83" s="996"/>
      <c r="Z83" s="996"/>
      <c r="AA83" s="996"/>
      <c r="AB83" s="996" t="s">
        <v>247</v>
      </c>
      <c r="AC83" s="996"/>
      <c r="AD83" s="996"/>
      <c r="AE83" s="289"/>
      <c r="AF83" s="614"/>
      <c r="AG83" t="s">
        <v>6550</v>
      </c>
      <c r="AM83" s="696" t="s">
        <v>6551</v>
      </c>
      <c r="AN83" s="696" t="s">
        <v>6552</v>
      </c>
      <c r="AO83" s="696" t="s">
        <v>6553</v>
      </c>
      <c r="AP83" s="696" t="s">
        <v>6554</v>
      </c>
      <c r="AQ83" s="696" t="s">
        <v>6555</v>
      </c>
    </row>
    <row r="84" spans="1:44" ht="22.5" customHeight="1" x14ac:dyDescent="0.25">
      <c r="A84" s="397" t="s">
        <v>77</v>
      </c>
      <c r="B84" s="1224" t="s">
        <v>248</v>
      </c>
      <c r="C84" s="1225"/>
      <c r="D84" s="1225"/>
      <c r="E84" s="1225"/>
      <c r="F84" s="1225"/>
      <c r="G84" s="1225"/>
      <c r="H84" s="1225"/>
      <c r="I84" s="1225"/>
      <c r="J84" s="1225"/>
      <c r="K84" s="1226"/>
      <c r="L84" s="1223">
        <v>0</v>
      </c>
      <c r="M84" s="1223"/>
      <c r="N84" s="1223"/>
      <c r="O84" s="1223"/>
      <c r="P84" s="1223">
        <v>0</v>
      </c>
      <c r="Q84" s="1223"/>
      <c r="R84" s="1223"/>
      <c r="S84" s="1223"/>
      <c r="T84" s="1223">
        <v>0</v>
      </c>
      <c r="U84" s="1223"/>
      <c r="V84" s="1223"/>
      <c r="W84" s="1223"/>
      <c r="X84" s="1223">
        <v>23</v>
      </c>
      <c r="Y84" s="1223"/>
      <c r="Z84" s="1223"/>
      <c r="AA84" s="1223"/>
      <c r="AB84" s="1223"/>
      <c r="AC84" s="1223"/>
      <c r="AD84" s="1223"/>
      <c r="AE84" s="289"/>
      <c r="AF84" s="614"/>
      <c r="AG84">
        <f>IF($AH$82=152,0,IF(OR(AND(AC63="X",COUNTBLANK(L84:O91)=32),AND(AC63="",L84&lt;&gt;"",L85&lt;&gt;"",L86&lt;&gt;"",L87&lt;&gt;"",L88&lt;&gt;"",L89&lt;&gt;"",L90&lt;&gt;"",L91&lt;&gt;"")),0,1))</f>
        <v>0</v>
      </c>
      <c r="AL84" s="694" t="s">
        <v>6556</v>
      </c>
      <c r="AM84" s="695">
        <f>Q63</f>
        <v>458</v>
      </c>
      <c r="AN84" s="695">
        <f>Q64</f>
        <v>0</v>
      </c>
      <c r="AO84" s="695">
        <f>Q65</f>
        <v>31273</v>
      </c>
      <c r="AP84" s="695">
        <f>Q66</f>
        <v>23</v>
      </c>
      <c r="AQ84" s="695">
        <f>Q67</f>
        <v>0</v>
      </c>
      <c r="AR84" s="694"/>
    </row>
    <row r="85" spans="1:44" ht="22.5" customHeight="1" x14ac:dyDescent="0.25">
      <c r="A85" s="393" t="s">
        <v>78</v>
      </c>
      <c r="B85" s="1224" t="s">
        <v>249</v>
      </c>
      <c r="C85" s="1225"/>
      <c r="D85" s="1225"/>
      <c r="E85" s="1225"/>
      <c r="F85" s="1225"/>
      <c r="G85" s="1225"/>
      <c r="H85" s="1225"/>
      <c r="I85" s="1225"/>
      <c r="J85" s="1225"/>
      <c r="K85" s="1226"/>
      <c r="L85" s="1223">
        <v>0</v>
      </c>
      <c r="M85" s="1223"/>
      <c r="N85" s="1223"/>
      <c r="O85" s="1223"/>
      <c r="P85" s="1223">
        <v>0</v>
      </c>
      <c r="Q85" s="1223"/>
      <c r="R85" s="1223"/>
      <c r="S85" s="1223"/>
      <c r="T85" s="1223">
        <v>0</v>
      </c>
      <c r="U85" s="1223"/>
      <c r="V85" s="1223"/>
      <c r="W85" s="1223"/>
      <c r="X85" s="1223">
        <v>0</v>
      </c>
      <c r="Y85" s="1223"/>
      <c r="Z85" s="1223"/>
      <c r="AA85" s="1223"/>
      <c r="AB85" s="1223"/>
      <c r="AC85" s="1223"/>
      <c r="AD85" s="1223"/>
      <c r="AE85" s="289"/>
      <c r="AF85" s="614"/>
      <c r="AG85">
        <f>IF($AH$82=152,0,IF(OR(AND(AC64="X",COUNTBLANK(P84:S91)=32),AND(AC64="",P84&lt;&gt;"",P85&lt;&gt;"",P86&lt;&gt;"",P87&lt;&gt;"",P88&lt;&gt;"",P89&lt;&gt;"",P90&lt;&gt;"",P91&lt;&gt;"")),0,1))</f>
        <v>0</v>
      </c>
      <c r="AL85" s="694" t="s">
        <v>6557</v>
      </c>
      <c r="AM85" s="695">
        <f>SUM(L84:O91)</f>
        <v>458</v>
      </c>
      <c r="AN85" s="695">
        <f>SUM(P84:S91)</f>
        <v>0</v>
      </c>
      <c r="AO85" s="695">
        <f>SUM(T84:W91)</f>
        <v>31273</v>
      </c>
      <c r="AP85" s="695">
        <f>SUM(X84:AA91)</f>
        <v>23</v>
      </c>
      <c r="AQ85" s="695">
        <f>SUM(AB84:AD91)</f>
        <v>0</v>
      </c>
      <c r="AR85" s="694"/>
    </row>
    <row r="86" spans="1:44" ht="75.75" customHeight="1" x14ac:dyDescent="0.25">
      <c r="A86" s="393" t="s">
        <v>85</v>
      </c>
      <c r="B86" s="1160" t="s">
        <v>250</v>
      </c>
      <c r="C86" s="1161"/>
      <c r="D86" s="1161"/>
      <c r="E86" s="1161"/>
      <c r="F86" s="1161"/>
      <c r="G86" s="1161"/>
      <c r="H86" s="1161"/>
      <c r="I86" s="1161"/>
      <c r="J86" s="1161"/>
      <c r="K86" s="1162"/>
      <c r="L86" s="1223">
        <v>458</v>
      </c>
      <c r="M86" s="1223"/>
      <c r="N86" s="1223"/>
      <c r="O86" s="1223"/>
      <c r="P86" s="1223">
        <v>0</v>
      </c>
      <c r="Q86" s="1223"/>
      <c r="R86" s="1223"/>
      <c r="S86" s="1223"/>
      <c r="T86" s="1223">
        <v>0</v>
      </c>
      <c r="U86" s="1223"/>
      <c r="V86" s="1223"/>
      <c r="W86" s="1223"/>
      <c r="X86" s="1223">
        <v>0</v>
      </c>
      <c r="Y86" s="1223"/>
      <c r="Z86" s="1223"/>
      <c r="AA86" s="1223"/>
      <c r="AB86" s="1223"/>
      <c r="AC86" s="1223"/>
      <c r="AD86" s="1223"/>
      <c r="AE86" s="289"/>
      <c r="AF86" s="614"/>
      <c r="AG86">
        <f>IF($AH$82=152,0,IF(OR(AND(AC65="X",COUNTBLANK(T84:W91)=32),AND(AC65="",T84&lt;&gt;"",T85&lt;&gt;"",T86&lt;&gt;"",T87&lt;&gt;"",T88&lt;&gt;"",T89&lt;&gt;"",T90&lt;&gt;"",T91&lt;&gt;"")),0,1))</f>
        <v>0</v>
      </c>
      <c r="AL86" s="694" t="s">
        <v>6558</v>
      </c>
      <c r="AM86" s="695">
        <f>COUNTIF(L84:O91,"NS")</f>
        <v>0</v>
      </c>
      <c r="AN86" s="695">
        <f>COUNTIF(P84:S91,"NS")</f>
        <v>0</v>
      </c>
      <c r="AO86" s="695">
        <f>COUNTIF(T84:W91,"NS")</f>
        <v>0</v>
      </c>
      <c r="AP86" s="695">
        <f>COUNTIF(X84:AA91,"NS")</f>
        <v>0</v>
      </c>
      <c r="AQ86" s="695">
        <f>COUNTIF(AB84:AD91,"NS")</f>
        <v>0</v>
      </c>
      <c r="AR86" s="694"/>
    </row>
    <row r="87" spans="1:44" ht="22.5" customHeight="1" x14ac:dyDescent="0.25">
      <c r="A87" s="393" t="s">
        <v>81</v>
      </c>
      <c r="B87" s="1224" t="s">
        <v>251</v>
      </c>
      <c r="C87" s="1225"/>
      <c r="D87" s="1225"/>
      <c r="E87" s="1225"/>
      <c r="F87" s="1225"/>
      <c r="G87" s="1225"/>
      <c r="H87" s="1225"/>
      <c r="I87" s="1225"/>
      <c r="J87" s="1225"/>
      <c r="K87" s="1226"/>
      <c r="L87" s="1223">
        <v>0</v>
      </c>
      <c r="M87" s="1223"/>
      <c r="N87" s="1223"/>
      <c r="O87" s="1223"/>
      <c r="P87" s="1223">
        <v>0</v>
      </c>
      <c r="Q87" s="1223"/>
      <c r="R87" s="1223"/>
      <c r="S87" s="1223"/>
      <c r="T87" s="1223">
        <v>0</v>
      </c>
      <c r="U87" s="1223"/>
      <c r="V87" s="1223"/>
      <c r="W87" s="1223"/>
      <c r="X87" s="1223">
        <v>0</v>
      </c>
      <c r="Y87" s="1223"/>
      <c r="Z87" s="1223"/>
      <c r="AA87" s="1223"/>
      <c r="AB87" s="1223"/>
      <c r="AC87" s="1223"/>
      <c r="AD87" s="1223"/>
      <c r="AE87" s="289"/>
      <c r="AF87" s="614"/>
      <c r="AG87">
        <f>IF($AH$82=152,0,IF(OR(AND(AC66="X",COUNTBLANK(X84:AA91)=32),AND(AC66="",X84&lt;&gt;"",X85&lt;&gt;"",X86&lt;&gt;"",X87&lt;&gt;"",X88&lt;&gt;"",X89&lt;&gt;"",X90&lt;&gt;"",X91&lt;&gt;"")),0,1))</f>
        <v>0</v>
      </c>
      <c r="AL87" s="694" t="s">
        <v>6559</v>
      </c>
      <c r="AM87" s="693">
        <f>IF($AH$82=$AI$82,0,IF(OR(AND(AM84=0,AM86&gt;0),AND(AM84="NS",AM85=0,AM86=0),AND(AM84="NS",AM85&gt;0,AM85&lt;&gt;"NS")),1,IF(OR(AND(AM84="NS",AM85=0,AM86&gt;0),AND(AM86&gt;=2,AM85&lt;AM84),AM84=AM85),0,1)))</f>
        <v>0</v>
      </c>
      <c r="AN87" s="693">
        <f>IF($AH$82=$AI$82,0,IF(OR(AND(AN84=0,AN86&gt;0),AND(AN84="NS",AN85=0,AN86=0),AND(AN84="NS",AN85&gt;0,AN85&lt;&gt;"NS")),1,IF(OR(AND(AN84="NS",AN85=0,AN86&gt;0),AND(AN86&gt;=2,AN85&lt;AN84),AN84=AN85),0,1)))</f>
        <v>0</v>
      </c>
      <c r="AO87" s="693">
        <f>IF($AH$82=$AI$82,0,IF(OR(AND(AO84=0,AO86&gt;0),AND(AO84="NS",AO85=0,AO86=0),AND(AO84="NS",AO85&gt;0,AO85&lt;&gt;"NS")),1,IF(OR(AND(AO84="NS",AO85=0,AO86&gt;0),AND(AO86&gt;=2,AO85&lt;AO84),AO84=AO85),0,1)))</f>
        <v>0</v>
      </c>
      <c r="AP87" s="693">
        <f>IF($AH$82=$AI$82,0,IF(OR(AND(AP84=0,AP86&gt;0),AND(AP84="NS",AP85=0,AP86=0),AND(AP84="NS",AP85&gt;0,AP85&lt;&gt;"NS")),1,IF(OR(AND(AP84="NS",AP85=0,AP86&gt;0),AND(AP86&gt;=2,AP85&lt;AP84),AP84=AP85),0,1)))</f>
        <v>0</v>
      </c>
      <c r="AQ87" s="693">
        <f>IF($AH$82=$AI$82,0,IF(OR(AND(AQ84=0,AQ86&gt;0),AND(AQ84="NS",AQ85=0,AQ86=0),AND(AQ84="NS",AQ85&gt;0,AQ85&lt;&gt;"NS")),1,IF(OR(AND(AQ84="NS",AQ85=0,AQ86&gt;0),AND(AQ86&gt;=2,AQ85&lt;AQ84),AQ84=AQ85),0,1)))</f>
        <v>0</v>
      </c>
      <c r="AR87" s="692">
        <f>SUM(AM87:AQ87)</f>
        <v>0</v>
      </c>
    </row>
    <row r="88" spans="1:44" ht="22.5" customHeight="1" x14ac:dyDescent="0.25">
      <c r="A88" s="393" t="s">
        <v>90</v>
      </c>
      <c r="B88" s="1224" t="s">
        <v>252</v>
      </c>
      <c r="C88" s="1225"/>
      <c r="D88" s="1225"/>
      <c r="E88" s="1225"/>
      <c r="F88" s="1225"/>
      <c r="G88" s="1225"/>
      <c r="H88" s="1225"/>
      <c r="I88" s="1225"/>
      <c r="J88" s="1225"/>
      <c r="K88" s="1226"/>
      <c r="L88" s="1223">
        <v>0</v>
      </c>
      <c r="M88" s="1223"/>
      <c r="N88" s="1223"/>
      <c r="O88" s="1223"/>
      <c r="P88" s="1223">
        <v>0</v>
      </c>
      <c r="Q88" s="1223"/>
      <c r="R88" s="1223"/>
      <c r="S88" s="1223"/>
      <c r="T88" s="1223">
        <v>0</v>
      </c>
      <c r="U88" s="1223"/>
      <c r="V88" s="1223"/>
      <c r="W88" s="1223"/>
      <c r="X88" s="1223">
        <v>0</v>
      </c>
      <c r="Y88" s="1223"/>
      <c r="Z88" s="1223"/>
      <c r="AA88" s="1223"/>
      <c r="AB88" s="1223"/>
      <c r="AC88" s="1223"/>
      <c r="AD88" s="1223"/>
      <c r="AE88" s="289"/>
      <c r="AF88" s="614"/>
      <c r="AG88">
        <f>IF($AH$82=152,0,IF(OR(AND(AC67="X",COUNTBLANK(AB84:AD91)=24),AND(AC67="",AB84&lt;&gt;"",AB85&lt;&gt;"",AB86&lt;&gt;"",AB87&lt;&gt;"",AB88&lt;&gt;"",AB89&lt;&gt;"",AB90&lt;&gt;"",AB91&lt;&gt;"")),0,1))</f>
        <v>0</v>
      </c>
    </row>
    <row r="89" spans="1:44" ht="22.5" customHeight="1" x14ac:dyDescent="0.25">
      <c r="A89" s="393" t="s">
        <v>91</v>
      </c>
      <c r="B89" s="1241" t="s">
        <v>253</v>
      </c>
      <c r="C89" s="1241"/>
      <c r="D89" s="1241"/>
      <c r="E89" s="1241"/>
      <c r="F89" s="1241"/>
      <c r="G89" s="1241"/>
      <c r="H89" s="1241"/>
      <c r="I89" s="1241"/>
      <c r="J89" s="1241"/>
      <c r="K89" s="1241"/>
      <c r="L89" s="1223">
        <v>0</v>
      </c>
      <c r="M89" s="1223"/>
      <c r="N89" s="1223"/>
      <c r="O89" s="1223"/>
      <c r="P89" s="1223">
        <v>0</v>
      </c>
      <c r="Q89" s="1223"/>
      <c r="R89" s="1223"/>
      <c r="S89" s="1223"/>
      <c r="T89" s="1223">
        <v>31273</v>
      </c>
      <c r="U89" s="1223"/>
      <c r="V89" s="1223"/>
      <c r="W89" s="1223"/>
      <c r="X89" s="1223">
        <v>0</v>
      </c>
      <c r="Y89" s="1223"/>
      <c r="Z89" s="1223"/>
      <c r="AA89" s="1223"/>
      <c r="AB89" s="1223"/>
      <c r="AC89" s="1223"/>
      <c r="AD89" s="1223"/>
      <c r="AE89" s="289"/>
      <c r="AF89" s="614"/>
      <c r="AG89" s="691">
        <f>SUM(AG84:AG88)</f>
        <v>0</v>
      </c>
    </row>
    <row r="90" spans="1:44" ht="22.5" customHeight="1" x14ac:dyDescent="0.25">
      <c r="A90" s="393" t="s">
        <v>92</v>
      </c>
      <c r="B90" s="1224" t="s">
        <v>254</v>
      </c>
      <c r="C90" s="1225"/>
      <c r="D90" s="1225"/>
      <c r="E90" s="1225"/>
      <c r="F90" s="1225"/>
      <c r="G90" s="1225"/>
      <c r="H90" s="1225"/>
      <c r="I90" s="1225"/>
      <c r="J90" s="1225"/>
      <c r="K90" s="1226"/>
      <c r="L90" s="1223">
        <v>0</v>
      </c>
      <c r="M90" s="1223"/>
      <c r="N90" s="1223"/>
      <c r="O90" s="1223"/>
      <c r="P90" s="1223">
        <v>0</v>
      </c>
      <c r="Q90" s="1223"/>
      <c r="R90" s="1223"/>
      <c r="S90" s="1223"/>
      <c r="T90" s="1223">
        <v>0</v>
      </c>
      <c r="U90" s="1223"/>
      <c r="V90" s="1223"/>
      <c r="W90" s="1223"/>
      <c r="X90" s="1223">
        <v>0</v>
      </c>
      <c r="Y90" s="1223"/>
      <c r="Z90" s="1223"/>
      <c r="AA90" s="1223"/>
      <c r="AB90" s="1223"/>
      <c r="AC90" s="1223"/>
      <c r="AD90" s="1223"/>
      <c r="AE90" s="289"/>
      <c r="AF90" s="614"/>
    </row>
    <row r="91" spans="1:44" ht="22.5" customHeight="1" x14ac:dyDescent="0.25">
      <c r="A91" s="393" t="s">
        <v>93</v>
      </c>
      <c r="B91" s="1224" t="s">
        <v>255</v>
      </c>
      <c r="C91" s="1225"/>
      <c r="D91" s="1225"/>
      <c r="E91" s="1225"/>
      <c r="F91" s="1225"/>
      <c r="G91" s="1225"/>
      <c r="H91" s="1225"/>
      <c r="I91" s="1225"/>
      <c r="J91" s="1225"/>
      <c r="K91" s="1226"/>
      <c r="L91" s="1223">
        <v>0</v>
      </c>
      <c r="M91" s="1223"/>
      <c r="N91" s="1223"/>
      <c r="O91" s="1223"/>
      <c r="P91" s="1223">
        <v>0</v>
      </c>
      <c r="Q91" s="1223"/>
      <c r="R91" s="1223"/>
      <c r="S91" s="1223"/>
      <c r="T91" s="1223">
        <v>0</v>
      </c>
      <c r="U91" s="1223"/>
      <c r="V91" s="1223"/>
      <c r="W91" s="1223"/>
      <c r="X91" s="1223">
        <v>0</v>
      </c>
      <c r="Y91" s="1223"/>
      <c r="Z91" s="1223"/>
      <c r="AA91" s="1223"/>
      <c r="AB91" s="1223"/>
      <c r="AC91" s="1223"/>
      <c r="AD91" s="1223"/>
      <c r="AE91" s="289"/>
      <c r="AF91" s="614"/>
    </row>
    <row r="92" spans="1:44" ht="15" x14ac:dyDescent="0.25">
      <c r="A92" s="5"/>
      <c r="B92" s="290"/>
      <c r="C92" s="290"/>
      <c r="D92" s="290"/>
      <c r="E92" s="290"/>
      <c r="F92" s="290"/>
      <c r="G92" s="290"/>
      <c r="H92" s="291"/>
      <c r="I92" s="9"/>
      <c r="J92" s="282"/>
      <c r="K92" s="524" t="s">
        <v>487</v>
      </c>
      <c r="L92" s="1053">
        <f>IF(AND(COUNTIF(L84:O91,"NS")&gt;0,SUM(L84:O91)=0),"NS",SUM(L84:O91))</f>
        <v>458</v>
      </c>
      <c r="M92" s="1053"/>
      <c r="N92" s="1053"/>
      <c r="O92" s="1053"/>
      <c r="P92" s="1053">
        <f>IF(AND(COUNTIF(P84:S91,"NS")&gt;0,SUM(P84:S91)=0),"NS",SUM(P84:S91))</f>
        <v>0</v>
      </c>
      <c r="Q92" s="1053"/>
      <c r="R92" s="1053"/>
      <c r="S92" s="1053"/>
      <c r="T92" s="1053">
        <f>IF(AND(COUNTIF(T84:W91,"NS")&gt;0,SUM(T84:W91)=0),"NS",SUM(T84:W91))</f>
        <v>31273</v>
      </c>
      <c r="U92" s="1053"/>
      <c r="V92" s="1053"/>
      <c r="W92" s="1053"/>
      <c r="X92" s="1053">
        <f>IF(AND(COUNTIF(X84:AA91,"NS")&gt;0,SUM(X84:AA91)=0),"NS",SUM(X84:AA91))</f>
        <v>23</v>
      </c>
      <c r="Y92" s="1053"/>
      <c r="Z92" s="1053"/>
      <c r="AA92" s="1053"/>
      <c r="AB92" s="1053">
        <f>IF(AND(COUNTIF(AB84:AD91,"NS")&gt;0,SUM(AB84:AD91)=0),"NS",SUM(AB84:AD91))</f>
        <v>0</v>
      </c>
      <c r="AC92" s="1053"/>
      <c r="AD92" s="1053"/>
      <c r="AE92" s="289"/>
      <c r="AF92" s="614"/>
    </row>
    <row r="93" spans="1:44" ht="15" x14ac:dyDescent="0.25">
      <c r="A93" s="5"/>
      <c r="B93" s="863" t="str">
        <f>IF(AG89=0,"","ERROR: Favor de llenar sólo las celdas correspondientes, en caso de que no aplique debe dejar la columna en blanco")</f>
        <v/>
      </c>
      <c r="C93" s="863"/>
      <c r="D93" s="863"/>
      <c r="E93" s="863"/>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289"/>
      <c r="AF93" s="614"/>
    </row>
    <row r="94" spans="1:44" ht="15" x14ac:dyDescent="0.25">
      <c r="A94" s="5"/>
      <c r="B94" s="838" t="str">
        <f>IF(AR87=0,"","ERROR: La cantidad por columna no coincide con el total correspondiente de la pregunta anterior")</f>
        <v/>
      </c>
      <c r="C94" s="838"/>
      <c r="D94" s="838"/>
      <c r="E94" s="838"/>
      <c r="F94" s="838"/>
      <c r="G94" s="838"/>
      <c r="H94" s="838"/>
      <c r="I94" s="838"/>
      <c r="J94" s="838"/>
      <c r="K94" s="838"/>
      <c r="L94" s="838"/>
      <c r="M94" s="838"/>
      <c r="N94" s="838"/>
      <c r="O94" s="838"/>
      <c r="P94" s="838"/>
      <c r="Q94" s="838"/>
      <c r="R94" s="838"/>
      <c r="S94" s="838"/>
      <c r="T94" s="838"/>
      <c r="U94" s="838"/>
      <c r="V94" s="838"/>
      <c r="W94" s="838"/>
      <c r="X94" s="838"/>
      <c r="Y94" s="838"/>
      <c r="Z94" s="838"/>
      <c r="AA94" s="838"/>
      <c r="AB94" s="838"/>
      <c r="AC94" s="838"/>
      <c r="AD94" s="838"/>
      <c r="AE94" s="289"/>
      <c r="AF94" s="614"/>
    </row>
    <row r="95" spans="1:44" ht="15" x14ac:dyDescent="0.25">
      <c r="A95" s="5"/>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292"/>
      <c r="AE95" s="289"/>
      <c r="AF95" s="614"/>
    </row>
    <row r="96" spans="1:44" ht="21" customHeight="1" x14ac:dyDescent="0.25">
      <c r="A96" s="293"/>
      <c r="B96" s="294"/>
      <c r="C96" s="295"/>
      <c r="D96" s="1176" t="s">
        <v>256</v>
      </c>
      <c r="E96" s="1176"/>
      <c r="F96" s="1176"/>
      <c r="G96" s="1176"/>
      <c r="H96" s="1176"/>
      <c r="I96" s="1176"/>
      <c r="J96" s="1176"/>
      <c r="K96" s="1176"/>
      <c r="L96" s="1176"/>
      <c r="M96" s="1176"/>
      <c r="N96" s="1176"/>
      <c r="O96" s="1176"/>
      <c r="P96" s="1176"/>
      <c r="Q96" s="1176"/>
      <c r="R96" s="1176"/>
      <c r="S96" s="1176"/>
      <c r="T96" s="1176"/>
      <c r="U96" s="1176"/>
      <c r="V96" s="1176"/>
      <c r="W96" s="1176"/>
      <c r="X96" s="1176"/>
      <c r="Y96" s="1176"/>
      <c r="Z96" s="1176"/>
      <c r="AA96" s="1176"/>
      <c r="AB96" s="1176"/>
      <c r="AC96" s="1176"/>
      <c r="AD96" s="1176"/>
      <c r="AE96" s="296"/>
      <c r="AF96" s="614"/>
    </row>
    <row r="97" spans="1:32" ht="47.25" customHeight="1" x14ac:dyDescent="0.25">
      <c r="A97" s="293"/>
      <c r="B97" s="294"/>
      <c r="C97" s="295"/>
      <c r="D97" s="861"/>
      <c r="E97" s="1131"/>
      <c r="F97" s="1131"/>
      <c r="G97" s="1131"/>
      <c r="H97" s="1131"/>
      <c r="I97" s="1131"/>
      <c r="J97" s="1131"/>
      <c r="K97" s="1131"/>
      <c r="L97" s="1131"/>
      <c r="M97" s="1131"/>
      <c r="N97" s="1131"/>
      <c r="O97" s="1131"/>
      <c r="P97" s="1131"/>
      <c r="Q97" s="1131"/>
      <c r="R97" s="1131"/>
      <c r="S97" s="1131"/>
      <c r="T97" s="1131"/>
      <c r="U97" s="1131"/>
      <c r="V97" s="1131"/>
      <c r="W97" s="1131"/>
      <c r="X97" s="1131"/>
      <c r="Y97" s="1131"/>
      <c r="Z97" s="1131"/>
      <c r="AA97" s="1131"/>
      <c r="AB97" s="1131"/>
      <c r="AC97" s="1131"/>
      <c r="AD97" s="862"/>
      <c r="AE97" s="296"/>
      <c r="AF97" s="614"/>
    </row>
    <row r="98" spans="1:32" s="682" customFormat="1" ht="15.75" thickBot="1" x14ac:dyDescent="0.3">
      <c r="A98" s="293"/>
      <c r="B98" s="294"/>
      <c r="C98" s="295"/>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296"/>
      <c r="AF98" s="681"/>
    </row>
    <row r="99" spans="1:32" s="682" customFormat="1" ht="15.75" thickBot="1" x14ac:dyDescent="0.3">
      <c r="A99" s="7"/>
      <c r="B99" s="1242" t="s">
        <v>257</v>
      </c>
      <c r="C99" s="1243"/>
      <c r="D99" s="1243"/>
      <c r="E99" s="1243"/>
      <c r="F99" s="1243"/>
      <c r="G99" s="1243"/>
      <c r="H99" s="1243"/>
      <c r="I99" s="1243"/>
      <c r="J99" s="1243"/>
      <c r="K99" s="1243"/>
      <c r="L99" s="1243"/>
      <c r="M99" s="1243"/>
      <c r="N99" s="1243"/>
      <c r="O99" s="1243"/>
      <c r="P99" s="1243"/>
      <c r="Q99" s="1243"/>
      <c r="R99" s="1243"/>
      <c r="S99" s="1243"/>
      <c r="T99" s="1243"/>
      <c r="U99" s="1243"/>
      <c r="V99" s="1243"/>
      <c r="W99" s="1243"/>
      <c r="X99" s="1243"/>
      <c r="Y99" s="1243"/>
      <c r="Z99" s="1243"/>
      <c r="AA99" s="1243"/>
      <c r="AB99" s="1243"/>
      <c r="AC99" s="1243"/>
      <c r="AD99" s="1244"/>
      <c r="AE99" s="297"/>
      <c r="AF99" s="681"/>
    </row>
    <row r="100" spans="1:32" s="682" customFormat="1" ht="15" x14ac:dyDescent="0.25">
      <c r="A100" s="359"/>
      <c r="B100" s="935" t="s">
        <v>71</v>
      </c>
      <c r="C100" s="936"/>
      <c r="D100" s="936"/>
      <c r="E100" s="936"/>
      <c r="F100" s="936"/>
      <c r="G100" s="936"/>
      <c r="H100" s="936"/>
      <c r="I100" s="936"/>
      <c r="J100" s="936"/>
      <c r="K100" s="936"/>
      <c r="L100" s="936"/>
      <c r="M100" s="936"/>
      <c r="N100" s="936"/>
      <c r="O100" s="936"/>
      <c r="P100" s="936"/>
      <c r="Q100" s="936"/>
      <c r="R100" s="936"/>
      <c r="S100" s="936"/>
      <c r="T100" s="936"/>
      <c r="U100" s="936"/>
      <c r="V100" s="936"/>
      <c r="W100" s="936"/>
      <c r="X100" s="936"/>
      <c r="Y100" s="936"/>
      <c r="Z100" s="936"/>
      <c r="AA100" s="936"/>
      <c r="AB100" s="936"/>
      <c r="AC100" s="936"/>
      <c r="AD100" s="937"/>
      <c r="AE100" s="361"/>
      <c r="AF100" s="681"/>
    </row>
    <row r="101" spans="1:32" s="682" customFormat="1" ht="36" customHeight="1" x14ac:dyDescent="0.25">
      <c r="A101" s="362"/>
      <c r="B101" s="363"/>
      <c r="C101" s="938" t="s">
        <v>258</v>
      </c>
      <c r="D101" s="938"/>
      <c r="E101" s="938"/>
      <c r="F101" s="938"/>
      <c r="G101" s="938"/>
      <c r="H101" s="938"/>
      <c r="I101" s="938"/>
      <c r="J101" s="938"/>
      <c r="K101" s="938"/>
      <c r="L101" s="938"/>
      <c r="M101" s="938"/>
      <c r="N101" s="938"/>
      <c r="O101" s="938"/>
      <c r="P101" s="938"/>
      <c r="Q101" s="938"/>
      <c r="R101" s="938"/>
      <c r="S101" s="938"/>
      <c r="T101" s="938"/>
      <c r="U101" s="938"/>
      <c r="V101" s="938"/>
      <c r="W101" s="938"/>
      <c r="X101" s="938"/>
      <c r="Y101" s="938"/>
      <c r="Z101" s="938"/>
      <c r="AA101" s="938"/>
      <c r="AB101" s="938"/>
      <c r="AC101" s="938"/>
      <c r="AD101" s="939"/>
      <c r="AE101" s="333"/>
      <c r="AF101" s="681"/>
    </row>
    <row r="102" spans="1:32" s="682" customFormat="1" ht="27.75" customHeight="1" x14ac:dyDescent="0.25">
      <c r="A102" s="362"/>
      <c r="B102" s="363"/>
      <c r="C102" s="840" t="s">
        <v>235</v>
      </c>
      <c r="D102" s="840"/>
      <c r="E102" s="840"/>
      <c r="F102" s="840"/>
      <c r="G102" s="840"/>
      <c r="H102" s="840"/>
      <c r="I102" s="840"/>
      <c r="J102" s="840"/>
      <c r="K102" s="840"/>
      <c r="L102" s="840"/>
      <c r="M102" s="840"/>
      <c r="N102" s="840"/>
      <c r="O102" s="840"/>
      <c r="P102" s="840"/>
      <c r="Q102" s="840"/>
      <c r="R102" s="840"/>
      <c r="S102" s="840"/>
      <c r="T102" s="840"/>
      <c r="U102" s="840"/>
      <c r="V102" s="840"/>
      <c r="W102" s="840"/>
      <c r="X102" s="840"/>
      <c r="Y102" s="840"/>
      <c r="Z102" s="840"/>
      <c r="AA102" s="840"/>
      <c r="AB102" s="840"/>
      <c r="AC102" s="840"/>
      <c r="AD102" s="841"/>
      <c r="AE102" s="333"/>
      <c r="AF102" s="681"/>
    </row>
    <row r="103" spans="1:32" s="682" customFormat="1" ht="27.75" customHeight="1" x14ac:dyDescent="0.25">
      <c r="A103" s="362"/>
      <c r="B103" s="363"/>
      <c r="C103" s="840" t="s">
        <v>225</v>
      </c>
      <c r="D103" s="840"/>
      <c r="E103" s="840"/>
      <c r="F103" s="840"/>
      <c r="G103" s="840"/>
      <c r="H103" s="840"/>
      <c r="I103" s="840"/>
      <c r="J103" s="840"/>
      <c r="K103" s="840"/>
      <c r="L103" s="840"/>
      <c r="M103" s="840"/>
      <c r="N103" s="840"/>
      <c r="O103" s="840"/>
      <c r="P103" s="840"/>
      <c r="Q103" s="840"/>
      <c r="R103" s="840"/>
      <c r="S103" s="840"/>
      <c r="T103" s="840"/>
      <c r="U103" s="840"/>
      <c r="V103" s="840"/>
      <c r="W103" s="840"/>
      <c r="X103" s="840"/>
      <c r="Y103" s="840"/>
      <c r="Z103" s="840"/>
      <c r="AA103" s="840"/>
      <c r="AB103" s="840"/>
      <c r="AC103" s="840"/>
      <c r="AD103" s="841"/>
      <c r="AE103" s="333"/>
      <c r="AF103" s="681"/>
    </row>
    <row r="104" spans="1:32" s="682" customFormat="1" ht="15" x14ac:dyDescent="0.25">
      <c r="A104" s="359"/>
      <c r="B104" s="364"/>
      <c r="C104" s="842" t="s">
        <v>226</v>
      </c>
      <c r="D104" s="842"/>
      <c r="E104" s="842"/>
      <c r="F104" s="842"/>
      <c r="G104" s="842"/>
      <c r="H104" s="842"/>
      <c r="I104" s="842"/>
      <c r="J104" s="842"/>
      <c r="K104" s="842"/>
      <c r="L104" s="842"/>
      <c r="M104" s="842"/>
      <c r="N104" s="842"/>
      <c r="O104" s="842"/>
      <c r="P104" s="842"/>
      <c r="Q104" s="842"/>
      <c r="R104" s="842"/>
      <c r="S104" s="842"/>
      <c r="T104" s="842"/>
      <c r="U104" s="842"/>
      <c r="V104" s="842"/>
      <c r="W104" s="842"/>
      <c r="X104" s="842"/>
      <c r="Y104" s="842"/>
      <c r="Z104" s="842"/>
      <c r="AA104" s="842"/>
      <c r="AB104" s="842"/>
      <c r="AC104" s="842"/>
      <c r="AD104" s="843"/>
      <c r="AE104" s="323"/>
      <c r="AF104" s="681"/>
    </row>
    <row r="105" spans="1:32" s="682" customFormat="1" ht="15" x14ac:dyDescent="0.25">
      <c r="A105" s="7"/>
      <c r="B105" s="1068" t="s">
        <v>259</v>
      </c>
      <c r="C105" s="1069"/>
      <c r="D105" s="1069"/>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1070"/>
      <c r="AE105" s="297"/>
      <c r="AF105" s="681"/>
    </row>
    <row r="106" spans="1:32" s="682" customFormat="1" ht="15" x14ac:dyDescent="0.25">
      <c r="A106" s="7"/>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681"/>
    </row>
    <row r="107" spans="1:32" s="682" customFormat="1" ht="39.75" customHeight="1" x14ac:dyDescent="0.25">
      <c r="A107" s="326" t="s">
        <v>97</v>
      </c>
      <c r="B107" s="859" t="s">
        <v>270</v>
      </c>
      <c r="C107" s="859"/>
      <c r="D107" s="859"/>
      <c r="E107" s="859"/>
      <c r="F107" s="859"/>
      <c r="G107" s="859"/>
      <c r="H107" s="859"/>
      <c r="I107" s="859"/>
      <c r="J107" s="859"/>
      <c r="K107" s="859"/>
      <c r="L107" s="859"/>
      <c r="M107" s="859"/>
      <c r="N107" s="859"/>
      <c r="O107" s="859"/>
      <c r="P107" s="859"/>
      <c r="Q107" s="859"/>
      <c r="R107" s="859"/>
      <c r="S107" s="859"/>
      <c r="T107" s="859"/>
      <c r="U107" s="859"/>
      <c r="V107" s="859"/>
      <c r="W107" s="859"/>
      <c r="X107" s="859"/>
      <c r="Y107" s="859"/>
      <c r="Z107" s="859"/>
      <c r="AA107" s="859"/>
      <c r="AB107" s="859"/>
      <c r="AC107" s="859"/>
      <c r="AD107" s="859"/>
      <c r="AE107" s="427"/>
      <c r="AF107" s="681"/>
    </row>
    <row r="108" spans="1:32" ht="15.75" thickBot="1" x14ac:dyDescent="0.3">
      <c r="A108" s="326"/>
      <c r="B108" s="358"/>
      <c r="C108" s="337"/>
      <c r="D108" s="337"/>
      <c r="E108" s="337"/>
      <c r="F108" s="337"/>
      <c r="G108" s="337"/>
      <c r="H108" s="337"/>
      <c r="I108" s="337"/>
      <c r="J108" s="337"/>
      <c r="K108" s="337"/>
      <c r="L108" s="337"/>
      <c r="M108" s="337"/>
      <c r="N108" s="337"/>
      <c r="O108" s="367"/>
      <c r="P108" s="367"/>
      <c r="Q108" s="367"/>
      <c r="R108" s="367"/>
      <c r="S108" s="367"/>
      <c r="T108" s="367"/>
      <c r="U108" s="367"/>
      <c r="V108" s="367"/>
      <c r="W108" s="337"/>
      <c r="X108" s="367"/>
      <c r="Y108" s="367"/>
      <c r="Z108" s="367"/>
      <c r="AA108" s="367"/>
      <c r="AB108" s="367"/>
      <c r="AC108" s="367"/>
      <c r="AD108" s="367"/>
      <c r="AE108" s="367"/>
      <c r="AF108" s="614"/>
    </row>
    <row r="109" spans="1:32" ht="15.75" thickBot="1" x14ac:dyDescent="0.3">
      <c r="A109" s="490"/>
      <c r="B109" s="411" t="s">
        <v>6547</v>
      </c>
      <c r="C109" s="337" t="s">
        <v>98</v>
      </c>
      <c r="D109" s="337"/>
      <c r="E109" s="336"/>
      <c r="F109" s="336"/>
      <c r="G109" s="336"/>
      <c r="H109" s="336"/>
      <c r="I109" s="336"/>
      <c r="J109" s="411"/>
      <c r="K109" s="335" t="s">
        <v>781</v>
      </c>
      <c r="L109" s="336"/>
      <c r="M109" s="337"/>
      <c r="N109" s="336"/>
      <c r="O109" s="335"/>
      <c r="P109" s="335"/>
      <c r="Q109" s="336"/>
      <c r="R109" s="411"/>
      <c r="S109" s="335" t="s">
        <v>782</v>
      </c>
      <c r="T109" s="336"/>
      <c r="U109" s="335"/>
      <c r="V109" s="335"/>
      <c r="W109" s="335"/>
      <c r="X109" s="335"/>
      <c r="Y109" s="335"/>
      <c r="Z109" s="335"/>
      <c r="AA109" s="335"/>
      <c r="AB109" s="335"/>
      <c r="AC109" s="335"/>
      <c r="AD109" s="335"/>
      <c r="AE109" s="335"/>
      <c r="AF109" s="614"/>
    </row>
    <row r="110" spans="1:32" ht="15" x14ac:dyDescent="0.25">
      <c r="A110" s="490"/>
      <c r="B110" s="837" t="str">
        <f>IF(COUNTIF(B109:T109,"X")&gt;1,"ERROR: Seleccionar sólo un código","")</f>
        <v/>
      </c>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7"/>
      <c r="AA110" s="837"/>
      <c r="AB110" s="837"/>
      <c r="AC110" s="837"/>
      <c r="AD110" s="837"/>
      <c r="AE110" s="335"/>
      <c r="AF110" s="614"/>
    </row>
    <row r="111" spans="1:32" ht="9" customHeight="1" x14ac:dyDescent="0.25">
      <c r="A111" s="490"/>
      <c r="B111" s="522"/>
      <c r="C111" s="522"/>
      <c r="D111" s="522"/>
      <c r="E111" s="522"/>
      <c r="F111" s="522"/>
      <c r="G111" s="522"/>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335"/>
      <c r="AF111" s="614"/>
    </row>
    <row r="112" spans="1:32" ht="9" customHeight="1" x14ac:dyDescent="0.25">
      <c r="A112" s="490"/>
      <c r="B112" s="330"/>
      <c r="C112" s="337"/>
      <c r="D112" s="337"/>
      <c r="E112" s="336"/>
      <c r="F112" s="336"/>
      <c r="G112" s="336"/>
      <c r="H112" s="336"/>
      <c r="I112" s="336"/>
      <c r="J112" s="330"/>
      <c r="K112" s="335"/>
      <c r="L112" s="336"/>
      <c r="M112" s="337"/>
      <c r="N112" s="336"/>
      <c r="O112" s="335"/>
      <c r="P112" s="335"/>
      <c r="Q112" s="336"/>
      <c r="R112" s="330"/>
      <c r="S112" s="335"/>
      <c r="T112" s="336"/>
      <c r="U112" s="335"/>
      <c r="V112" s="335"/>
      <c r="W112" s="335"/>
      <c r="X112" s="335"/>
      <c r="Y112" s="335"/>
      <c r="Z112" s="335"/>
      <c r="AA112" s="335"/>
      <c r="AB112" s="335"/>
      <c r="AC112" s="335"/>
      <c r="AD112" s="335"/>
      <c r="AE112" s="335"/>
      <c r="AF112" s="614"/>
    </row>
    <row r="113" spans="1:39" ht="41.25" customHeight="1" x14ac:dyDescent="0.25">
      <c r="A113" s="520" t="s">
        <v>260</v>
      </c>
      <c r="B113" s="859" t="s">
        <v>271</v>
      </c>
      <c r="C113" s="859"/>
      <c r="D113" s="859"/>
      <c r="E113" s="859"/>
      <c r="F113" s="859"/>
      <c r="G113" s="859"/>
      <c r="H113" s="859"/>
      <c r="I113" s="859"/>
      <c r="J113" s="859"/>
      <c r="K113" s="859"/>
      <c r="L113" s="859"/>
      <c r="M113" s="859"/>
      <c r="N113" s="859"/>
      <c r="O113" s="859"/>
      <c r="P113" s="859"/>
      <c r="Q113" s="859"/>
      <c r="R113" s="859"/>
      <c r="S113" s="859"/>
      <c r="T113" s="859"/>
      <c r="U113" s="859"/>
      <c r="V113" s="859"/>
      <c r="W113" s="859"/>
      <c r="X113" s="859"/>
      <c r="Y113" s="859"/>
      <c r="Z113" s="859"/>
      <c r="AA113" s="859"/>
      <c r="AB113" s="859"/>
      <c r="AC113" s="859"/>
      <c r="AD113" s="859"/>
      <c r="AE113" s="293"/>
      <c r="AF113" s="614"/>
    </row>
    <row r="114" spans="1:39" ht="15.75" thickBot="1" x14ac:dyDescent="0.3">
      <c r="A114" s="323"/>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8"/>
      <c r="AD114" s="378"/>
      <c r="AE114" s="293"/>
      <c r="AF114" s="614"/>
    </row>
    <row r="115" spans="1:39" ht="15.75" thickBot="1" x14ac:dyDescent="0.3">
      <c r="A115" s="326"/>
      <c r="B115" s="1217">
        <v>1</v>
      </c>
      <c r="C115" s="1218"/>
      <c r="D115" s="1218"/>
      <c r="E115" s="1219"/>
      <c r="F115" s="377" t="s">
        <v>261</v>
      </c>
      <c r="G115" s="325"/>
      <c r="H115" s="335"/>
      <c r="I115" s="358"/>
      <c r="J115" s="335"/>
      <c r="K115" s="358"/>
      <c r="L115" s="358"/>
      <c r="M115" s="358"/>
      <c r="N115" s="358"/>
      <c r="O115" s="358"/>
      <c r="P115" s="358"/>
      <c r="Q115" s="358"/>
      <c r="R115" s="358"/>
      <c r="S115" s="358"/>
      <c r="T115" s="358"/>
      <c r="U115" s="358"/>
      <c r="V115" s="358"/>
      <c r="W115" s="358"/>
      <c r="X115" s="358"/>
      <c r="Y115" s="358"/>
      <c r="Z115" s="358"/>
      <c r="AA115" s="358"/>
      <c r="AB115" s="358"/>
      <c r="AC115" s="358"/>
      <c r="AD115" s="358"/>
      <c r="AE115" s="293"/>
      <c r="AF115" s="614"/>
    </row>
    <row r="116" spans="1:39" ht="15" x14ac:dyDescent="0.25">
      <c r="A116" s="326"/>
      <c r="B116" s="837" t="str">
        <f>IF(B115="","",IF(AND(B109="X",B115=0),"ERROR: Favor de revisar consistencia, no se puede registrar 0",""))</f>
        <v/>
      </c>
      <c r="C116" s="837"/>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7"/>
      <c r="AA116" s="837"/>
      <c r="AB116" s="837"/>
      <c r="AC116" s="837"/>
      <c r="AD116" s="837"/>
      <c r="AE116" s="293"/>
      <c r="AF116" s="614"/>
    </row>
    <row r="117" spans="1:39" ht="15" x14ac:dyDescent="0.25">
      <c r="A117" s="326"/>
      <c r="B117" s="523"/>
      <c r="C117" s="523"/>
      <c r="D117" s="523"/>
      <c r="E117" s="523"/>
      <c r="F117" s="377"/>
      <c r="G117" s="325"/>
      <c r="H117" s="335"/>
      <c r="I117" s="358"/>
      <c r="J117" s="335"/>
      <c r="K117" s="358"/>
      <c r="L117" s="358"/>
      <c r="M117" s="358"/>
      <c r="N117" s="358"/>
      <c r="O117" s="358"/>
      <c r="P117" s="358"/>
      <c r="Q117" s="358"/>
      <c r="R117" s="358"/>
      <c r="S117" s="358"/>
      <c r="T117" s="358"/>
      <c r="U117" s="358"/>
      <c r="V117" s="358"/>
      <c r="W117" s="358"/>
      <c r="X117" s="358"/>
      <c r="Y117" s="358"/>
      <c r="Z117" s="358"/>
      <c r="AA117" s="358"/>
      <c r="AB117" s="358"/>
      <c r="AC117" s="358"/>
      <c r="AD117" s="358"/>
      <c r="AE117" s="293"/>
      <c r="AF117" s="614"/>
    </row>
    <row r="118" spans="1:39" ht="39" customHeight="1" x14ac:dyDescent="0.25">
      <c r="A118" s="520" t="s">
        <v>262</v>
      </c>
      <c r="B118" s="859" t="s">
        <v>263</v>
      </c>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59"/>
      <c r="AD118" s="859"/>
      <c r="AE118" s="427"/>
      <c r="AF118" s="614"/>
    </row>
    <row r="119" spans="1:39" ht="15" x14ac:dyDescent="0.25">
      <c r="A119" s="326"/>
      <c r="B119" s="358"/>
      <c r="C119" s="845" t="s">
        <v>264</v>
      </c>
      <c r="D119" s="845"/>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358"/>
      <c r="AF119" s="614"/>
    </row>
    <row r="120" spans="1:39" ht="15" x14ac:dyDescent="0.25">
      <c r="A120" s="326"/>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39"/>
      <c r="AD120" s="339"/>
      <c r="AE120" s="358"/>
      <c r="AF120" s="614"/>
    </row>
    <row r="121" spans="1:39" ht="37.5" customHeight="1" x14ac:dyDescent="0.25">
      <c r="A121" s="326"/>
      <c r="B121" s="358"/>
      <c r="C121" s="358"/>
      <c r="D121" s="358"/>
      <c r="E121" s="358"/>
      <c r="F121" s="358"/>
      <c r="G121" s="358"/>
      <c r="H121" s="358"/>
      <c r="I121" s="358"/>
      <c r="J121" s="358"/>
      <c r="K121" s="358"/>
      <c r="L121" s="942" t="s">
        <v>265</v>
      </c>
      <c r="M121" s="943"/>
      <c r="N121" s="943"/>
      <c r="O121" s="943"/>
      <c r="P121" s="943"/>
      <c r="Q121" s="943"/>
      <c r="R121" s="943"/>
      <c r="S121" s="943"/>
      <c r="T121" s="943"/>
      <c r="U121" s="943"/>
      <c r="V121" s="943"/>
      <c r="W121" s="944"/>
      <c r="X121" s="1133" t="s">
        <v>783</v>
      </c>
      <c r="Y121" s="1134"/>
      <c r="Z121" s="1134"/>
      <c r="AA121" s="1135"/>
      <c r="AB121" s="358"/>
      <c r="AC121" s="358"/>
      <c r="AD121" s="358"/>
      <c r="AE121" s="358"/>
      <c r="AF121" s="614"/>
      <c r="AG121">
        <f>COUNTBLANK(L123:AA123)</f>
        <v>12</v>
      </c>
      <c r="AL121" s="699" t="s">
        <v>6558</v>
      </c>
      <c r="AM121" s="699">
        <f>COUNTIF(P123:W123,"NS")</f>
        <v>0</v>
      </c>
    </row>
    <row r="122" spans="1:39" ht="37.5" customHeight="1" x14ac:dyDescent="0.25">
      <c r="A122" s="326"/>
      <c r="B122" s="358"/>
      <c r="C122" s="358"/>
      <c r="D122" s="358"/>
      <c r="E122" s="358"/>
      <c r="F122" s="358"/>
      <c r="G122" s="358"/>
      <c r="H122" s="358"/>
      <c r="I122" s="358"/>
      <c r="J122" s="358"/>
      <c r="K122" s="358"/>
      <c r="L122" s="953" t="s">
        <v>266</v>
      </c>
      <c r="M122" s="954"/>
      <c r="N122" s="954"/>
      <c r="O122" s="955"/>
      <c r="P122" s="1220" t="s">
        <v>267</v>
      </c>
      <c r="Q122" s="1221"/>
      <c r="R122" s="1221"/>
      <c r="S122" s="1222"/>
      <c r="T122" s="1220" t="s">
        <v>268</v>
      </c>
      <c r="U122" s="1221"/>
      <c r="V122" s="1221"/>
      <c r="W122" s="1222"/>
      <c r="X122" s="1136"/>
      <c r="Y122" s="1137"/>
      <c r="Z122" s="1137"/>
      <c r="AA122" s="1138"/>
      <c r="AB122" s="358"/>
      <c r="AC122" s="358"/>
      <c r="AD122" s="358"/>
      <c r="AE122" s="358"/>
      <c r="AF122" s="614"/>
      <c r="AG122" t="s">
        <v>6558</v>
      </c>
      <c r="AH122" t="s">
        <v>6370</v>
      </c>
      <c r="AI122" t="s">
        <v>6559</v>
      </c>
      <c r="AL122" s="699" t="s">
        <v>6370</v>
      </c>
      <c r="AM122" s="700">
        <f>L123</f>
        <v>8</v>
      </c>
    </row>
    <row r="123" spans="1:39" ht="29.25" customHeight="1" x14ac:dyDescent="0.25">
      <c r="A123" s="326"/>
      <c r="B123" s="358"/>
      <c r="C123" s="358"/>
      <c r="D123" s="340"/>
      <c r="E123" s="1005" t="s">
        <v>269</v>
      </c>
      <c r="F123" s="1006"/>
      <c r="G123" s="1006"/>
      <c r="H123" s="1006"/>
      <c r="I123" s="1006"/>
      <c r="J123" s="1006"/>
      <c r="K123" s="1007"/>
      <c r="L123" s="851">
        <v>8</v>
      </c>
      <c r="M123" s="852"/>
      <c r="N123" s="852"/>
      <c r="O123" s="853"/>
      <c r="P123" s="861">
        <v>3</v>
      </c>
      <c r="Q123" s="1131"/>
      <c r="R123" s="1131"/>
      <c r="S123" s="862"/>
      <c r="T123" s="861">
        <v>5</v>
      </c>
      <c r="U123" s="1131"/>
      <c r="V123" s="1131"/>
      <c r="W123" s="862"/>
      <c r="X123" s="861">
        <v>2</v>
      </c>
      <c r="Y123" s="1131"/>
      <c r="Z123" s="1131"/>
      <c r="AA123" s="862"/>
      <c r="AB123" s="358"/>
      <c r="AC123" s="358"/>
      <c r="AD123" s="358"/>
      <c r="AE123" s="358"/>
      <c r="AF123" s="614"/>
      <c r="AG123" s="701">
        <f>COUNTIF(P123:W123,"NS")</f>
        <v>0</v>
      </c>
      <c r="AH123" s="701">
        <f>SUM(P123:W123)</f>
        <v>8</v>
      </c>
      <c r="AI123" s="702">
        <f>IF(AG121=16,0,IF(OR(AND(L123=0,AG123&gt;0),AND(L123="NS",AH123&gt;0),AND(L123="NS",AG123=0,AH123=0)),1,IF(OR(AND(L123&gt;0,AG123=2),AND(L123="NS",AG123=2),AND(L123="NS",AH123=0,AG123&gt;0),L123=AH123),0,1)))</f>
        <v>0</v>
      </c>
      <c r="AL123" s="699" t="s">
        <v>6559</v>
      </c>
      <c r="AM123" s="699">
        <f>IF(AG121=16,0,IF(OR(AND(B115=0,AM121&gt;0),AND(B115="NS",AM122=0),AND(B115="NS",AM121=0,AM122=0)),1,IF(OR(AND(AM121&gt;=2,AM122=B115),AND(B115="NS",AM122=0,AM121&gt;0),B115&lt;=AM122),0,1)))</f>
        <v>0</v>
      </c>
    </row>
    <row r="124" spans="1:39" ht="9" customHeight="1" x14ac:dyDescent="0.25">
      <c r="A124" s="5"/>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143"/>
      <c r="AF124" s="614"/>
    </row>
    <row r="125" spans="1:39" ht="9" customHeight="1" x14ac:dyDescent="0.25">
      <c r="A125" s="5"/>
      <c r="B125" s="299"/>
      <c r="C125" s="299"/>
      <c r="D125" s="299"/>
      <c r="E125" s="299"/>
      <c r="F125" s="299"/>
      <c r="G125" s="299"/>
      <c r="H125" s="299"/>
      <c r="I125" s="299"/>
      <c r="J125" s="299"/>
      <c r="K125" s="299"/>
      <c r="L125" s="299"/>
      <c r="M125" s="299"/>
      <c r="N125" s="299"/>
      <c r="O125" s="299"/>
      <c r="P125" s="299"/>
      <c r="Q125" s="299"/>
      <c r="R125" s="299"/>
      <c r="S125" s="299"/>
      <c r="T125" s="299"/>
      <c r="U125" s="299"/>
      <c r="V125" s="299"/>
      <c r="W125" s="299"/>
      <c r="X125" s="299"/>
      <c r="Y125" s="299"/>
      <c r="Z125" s="299"/>
      <c r="AA125" s="299"/>
      <c r="AB125" s="299"/>
      <c r="AC125" s="299"/>
      <c r="AD125" s="299"/>
      <c r="AE125" s="143"/>
      <c r="AF125" s="614"/>
    </row>
    <row r="126" spans="1:39" ht="15" x14ac:dyDescent="0.25">
      <c r="A126" s="7"/>
      <c r="B126" s="1068" t="s">
        <v>272</v>
      </c>
      <c r="C126" s="1069"/>
      <c r="D126" s="1069"/>
      <c r="E126" s="1069"/>
      <c r="F126" s="1069"/>
      <c r="G126" s="1069"/>
      <c r="H126" s="1069"/>
      <c r="I126" s="1069"/>
      <c r="J126" s="1069"/>
      <c r="K126" s="1069"/>
      <c r="L126" s="1069"/>
      <c r="M126" s="1069"/>
      <c r="N126" s="1069"/>
      <c r="O126" s="1069"/>
      <c r="P126" s="1069"/>
      <c r="Q126" s="1069"/>
      <c r="R126" s="1069"/>
      <c r="S126" s="1069"/>
      <c r="T126" s="1069"/>
      <c r="U126" s="1069"/>
      <c r="V126" s="1069"/>
      <c r="W126" s="1069"/>
      <c r="X126" s="1069"/>
      <c r="Y126" s="1069"/>
      <c r="Z126" s="1069"/>
      <c r="AA126" s="1069"/>
      <c r="AB126" s="1069"/>
      <c r="AC126" s="1069"/>
      <c r="AD126" s="1070"/>
      <c r="AE126" s="297"/>
      <c r="AF126" s="614"/>
    </row>
    <row r="127" spans="1:39" ht="15" x14ac:dyDescent="0.25">
      <c r="A127" s="359"/>
      <c r="B127" s="288"/>
      <c r="C127" s="402"/>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614"/>
      <c r="AG127">
        <f>COUNTBLANK(B130:G134)</f>
        <v>26</v>
      </c>
    </row>
    <row r="128" spans="1:39" ht="30" customHeight="1" x14ac:dyDescent="0.25">
      <c r="A128" s="326" t="s">
        <v>99</v>
      </c>
      <c r="B128" s="859" t="s">
        <v>273</v>
      </c>
      <c r="C128" s="859"/>
      <c r="D128" s="859"/>
      <c r="E128" s="859"/>
      <c r="F128" s="859"/>
      <c r="G128" s="859"/>
      <c r="H128" s="859"/>
      <c r="I128" s="859"/>
      <c r="J128" s="859"/>
      <c r="K128" s="859"/>
      <c r="L128" s="859"/>
      <c r="M128" s="859"/>
      <c r="N128" s="859"/>
      <c r="O128" s="859"/>
      <c r="P128" s="859"/>
      <c r="Q128" s="859"/>
      <c r="R128" s="859"/>
      <c r="S128" s="859"/>
      <c r="T128" s="859"/>
      <c r="U128" s="859"/>
      <c r="V128" s="859"/>
      <c r="W128" s="859"/>
      <c r="X128" s="859"/>
      <c r="Y128" s="859"/>
      <c r="Z128" s="859"/>
      <c r="AA128" s="859"/>
      <c r="AB128" s="859"/>
      <c r="AC128" s="859"/>
      <c r="AD128" s="859"/>
      <c r="AE128" s="482"/>
      <c r="AG128" t="s">
        <v>6558</v>
      </c>
      <c r="AH128" t="s">
        <v>6370</v>
      </c>
      <c r="AI128" t="s">
        <v>6559</v>
      </c>
    </row>
    <row r="129" spans="1:42" ht="15.75" thickBot="1" x14ac:dyDescent="0.3">
      <c r="A129" s="326"/>
      <c r="B129" s="365"/>
      <c r="C129" s="365"/>
      <c r="D129" s="365"/>
      <c r="E129" s="365"/>
      <c r="F129" s="365"/>
      <c r="G129" s="365"/>
      <c r="H129" s="365"/>
      <c r="I129" s="365"/>
      <c r="J129" s="365"/>
      <c r="K129" s="365"/>
      <c r="L129" s="365"/>
      <c r="M129" s="365"/>
      <c r="N129" s="365"/>
      <c r="O129" s="365"/>
      <c r="P129" s="365"/>
      <c r="Q129" s="365"/>
      <c r="R129" s="365"/>
      <c r="S129" s="365"/>
      <c r="T129" s="365"/>
      <c r="U129" s="365"/>
      <c r="V129" s="365"/>
      <c r="W129" s="365"/>
      <c r="X129" s="365"/>
      <c r="Y129" s="365"/>
      <c r="Z129" s="365"/>
      <c r="AA129" s="365"/>
      <c r="AB129" s="365"/>
      <c r="AC129" s="365"/>
      <c r="AD129" s="365"/>
      <c r="AE129" s="482"/>
      <c r="AG129" s="701">
        <f>COUNTIF(C132:G134,"NS")</f>
        <v>0</v>
      </c>
      <c r="AH129" s="703">
        <f>SUM(C132:G134)</f>
        <v>458</v>
      </c>
      <c r="AI129" s="704">
        <f>IF(AG127=29,0,IF(OR(AND(B130=0,AG129&gt;0),AND(B130="NS",AH129&gt;0),AND(B130="NS",AG129=0,AH129=0)),1,IF(OR(AND(B130&gt;0,AG129=2),AND(B130="NS",AG129=2),AND(B130="NS",AH129=0,AG129&gt;0),B130=AH129),0,1)))</f>
        <v>0</v>
      </c>
    </row>
    <row r="130" spans="1:42" ht="15.75" thickBot="1" x14ac:dyDescent="0.3">
      <c r="A130" s="326"/>
      <c r="B130" s="1191">
        <v>458</v>
      </c>
      <c r="C130" s="1192"/>
      <c r="D130" s="1192"/>
      <c r="E130" s="1193"/>
      <c r="F130" s="1194" t="s">
        <v>779</v>
      </c>
      <c r="G130" s="1195"/>
      <c r="H130" s="1195"/>
      <c r="I130" s="1195"/>
      <c r="J130" s="1195"/>
      <c r="K130" s="1195"/>
      <c r="L130" s="1195"/>
      <c r="M130" s="1195"/>
      <c r="N130" s="1195"/>
      <c r="O130" s="1195"/>
      <c r="P130" s="1195"/>
      <c r="Q130" s="1195"/>
      <c r="R130" s="1195"/>
      <c r="S130" s="1195"/>
      <c r="T130" s="1195"/>
      <c r="U130" s="1195"/>
      <c r="V130" s="1195"/>
      <c r="W130" s="1195"/>
      <c r="X130" s="1195"/>
      <c r="Y130" s="1195"/>
      <c r="Z130" s="1195"/>
      <c r="AA130" s="1195"/>
      <c r="AB130" s="1195"/>
      <c r="AC130" s="1195"/>
      <c r="AD130" s="1195"/>
      <c r="AE130" s="482"/>
    </row>
    <row r="131" spans="1:42" ht="15" x14ac:dyDescent="0.25">
      <c r="A131" s="326"/>
      <c r="B131" s="423"/>
      <c r="C131" s="423"/>
      <c r="D131" s="423"/>
      <c r="E131" s="423"/>
      <c r="F131" s="423"/>
      <c r="G131" s="423"/>
      <c r="H131" s="335"/>
      <c r="I131" s="358"/>
      <c r="J131" s="335"/>
      <c r="K131" s="358"/>
      <c r="L131" s="358"/>
      <c r="M131" s="358"/>
      <c r="N131" s="358"/>
      <c r="O131" s="358"/>
      <c r="P131" s="358"/>
      <c r="Q131" s="358"/>
      <c r="R131" s="358"/>
      <c r="S131" s="358"/>
      <c r="T131" s="358"/>
      <c r="U131" s="358"/>
      <c r="V131" s="358"/>
      <c r="W131" s="358"/>
      <c r="X131" s="358"/>
      <c r="Y131" s="358"/>
      <c r="Z131" s="358"/>
      <c r="AA131" s="358"/>
      <c r="AB131" s="358"/>
      <c r="AC131" s="358"/>
      <c r="AD131" s="358"/>
      <c r="AE131" s="97"/>
      <c r="AG131">
        <f>IF(OR(AG127=29,AND(COUNTIF(AC63:AD64,"X")=2,AG127=29),AND(COUNTIF(AC63:AD64,"X")=0,AG127=26),AND(COUNTIF(AC63:AD64,"X")=1,AG127=27)),0,1)</f>
        <v>0</v>
      </c>
    </row>
    <row r="132" spans="1:42" ht="15" x14ac:dyDescent="0.25">
      <c r="A132" s="326"/>
      <c r="B132" s="97"/>
      <c r="C132" s="1211">
        <v>458</v>
      </c>
      <c r="D132" s="1212"/>
      <c r="E132" s="1212"/>
      <c r="F132" s="1212"/>
      <c r="G132" s="1213"/>
      <c r="H132" s="293" t="s">
        <v>274</v>
      </c>
      <c r="I132" s="358"/>
      <c r="J132" s="335"/>
      <c r="K132" s="358"/>
      <c r="L132" s="358"/>
      <c r="M132" s="358"/>
      <c r="N132" s="358"/>
      <c r="O132" s="358"/>
      <c r="P132" s="358"/>
      <c r="Q132" s="358"/>
      <c r="R132" s="358"/>
      <c r="S132" s="358"/>
      <c r="T132" s="358"/>
      <c r="U132" s="358"/>
      <c r="V132" s="358"/>
      <c r="W132" s="358"/>
      <c r="X132" s="358"/>
      <c r="Y132" s="358"/>
      <c r="Z132" s="358"/>
      <c r="AA132" s="358"/>
      <c r="AB132" s="358"/>
      <c r="AC132" s="358"/>
      <c r="AD132" s="358"/>
      <c r="AE132" s="97"/>
      <c r="AG132">
        <f>IF(OR($AG$127=29,AND(AC63="X",C132=""),AND(AC63="",C132&lt;&gt;"")),0,1)</f>
        <v>0</v>
      </c>
    </row>
    <row r="133" spans="1:42" ht="15" x14ac:dyDescent="0.25">
      <c r="A133" s="326"/>
      <c r="B133" s="423"/>
      <c r="C133" s="423"/>
      <c r="D133" s="423"/>
      <c r="E133" s="423"/>
      <c r="F133" s="423"/>
      <c r="G133" s="423"/>
      <c r="H133" s="335"/>
      <c r="I133" s="358"/>
      <c r="J133" s="335"/>
      <c r="K133" s="358"/>
      <c r="L133" s="358"/>
      <c r="M133" s="358"/>
      <c r="N133" s="358"/>
      <c r="O133" s="358"/>
      <c r="P133" s="358"/>
      <c r="Q133" s="358"/>
      <c r="R133" s="358"/>
      <c r="S133" s="358"/>
      <c r="T133" s="358"/>
      <c r="U133" s="358"/>
      <c r="V133" s="358"/>
      <c r="W133" s="358"/>
      <c r="X133" s="358"/>
      <c r="Y133" s="358"/>
      <c r="Z133" s="358"/>
      <c r="AA133" s="358"/>
      <c r="AB133" s="358"/>
      <c r="AC133" s="358"/>
      <c r="AD133" s="358"/>
      <c r="AE133" s="97"/>
      <c r="AG133">
        <f>IF(OR($AG$127=29,AND(AC64="X",C134=""),AND(AC64="",C134&lt;&gt;"")),0,1)</f>
        <v>0</v>
      </c>
    </row>
    <row r="134" spans="1:42" ht="15" x14ac:dyDescent="0.25">
      <c r="A134" s="326"/>
      <c r="B134" s="97"/>
      <c r="C134" s="1211">
        <v>0</v>
      </c>
      <c r="D134" s="1212"/>
      <c r="E134" s="1212"/>
      <c r="F134" s="1212"/>
      <c r="G134" s="1213"/>
      <c r="H134" s="293" t="s">
        <v>275</v>
      </c>
      <c r="I134" s="358"/>
      <c r="J134" s="335"/>
      <c r="K134" s="358"/>
      <c r="L134" s="358"/>
      <c r="M134" s="358"/>
      <c r="N134" s="358"/>
      <c r="O134" s="358"/>
      <c r="P134" s="358"/>
      <c r="Q134" s="358"/>
      <c r="R134" s="358"/>
      <c r="S134" s="358"/>
      <c r="T134" s="358"/>
      <c r="U134" s="358"/>
      <c r="V134" s="358"/>
      <c r="W134" s="358"/>
      <c r="X134" s="358"/>
      <c r="Y134" s="358"/>
      <c r="Z134" s="358"/>
      <c r="AA134" s="358"/>
      <c r="AB134" s="358"/>
      <c r="AC134" s="358"/>
      <c r="AD134" s="358"/>
      <c r="AE134" s="97"/>
      <c r="AG134" s="691">
        <f>SUM(AG131:AG133)</f>
        <v>0</v>
      </c>
    </row>
    <row r="135" spans="1:42" ht="14.25" customHeight="1" x14ac:dyDescent="0.25">
      <c r="A135" s="326"/>
      <c r="B135" s="837" t="str">
        <f>IF(AI129=0,"","ERROR: Revisar la suma por fila ya que no coincide con el Total")</f>
        <v/>
      </c>
      <c r="C135" s="837"/>
      <c r="D135" s="837"/>
      <c r="E135" s="837"/>
      <c r="F135" s="837"/>
      <c r="G135" s="837"/>
      <c r="H135" s="837"/>
      <c r="I135" s="837"/>
      <c r="J135" s="837"/>
      <c r="K135" s="837"/>
      <c r="L135" s="837"/>
      <c r="M135" s="837"/>
      <c r="N135" s="837"/>
      <c r="O135" s="837"/>
      <c r="P135" s="837"/>
      <c r="Q135" s="837"/>
      <c r="R135" s="837"/>
      <c r="S135" s="837"/>
      <c r="T135" s="837"/>
      <c r="U135" s="837"/>
      <c r="V135" s="837"/>
      <c r="W135" s="837"/>
      <c r="X135" s="837"/>
      <c r="Y135" s="837"/>
      <c r="Z135" s="837"/>
      <c r="AA135" s="837"/>
      <c r="AB135" s="837"/>
      <c r="AC135" s="837"/>
      <c r="AD135" s="837"/>
      <c r="AE135" s="97"/>
    </row>
    <row r="136" spans="1:42" ht="15" x14ac:dyDescent="0.25">
      <c r="A136" s="326"/>
      <c r="B136" s="837" t="str">
        <f>IF(AG134=0,"","ERROR: Favor de llenar las celdas correspondientes, de acuerdo a la preg 2")</f>
        <v/>
      </c>
      <c r="C136" s="837"/>
      <c r="D136" s="837"/>
      <c r="E136" s="837"/>
      <c r="F136" s="837"/>
      <c r="G136" s="837"/>
      <c r="H136" s="837"/>
      <c r="I136" s="837"/>
      <c r="J136" s="837"/>
      <c r="K136" s="837"/>
      <c r="L136" s="837"/>
      <c r="M136" s="837"/>
      <c r="N136" s="837"/>
      <c r="O136" s="837"/>
      <c r="P136" s="837"/>
      <c r="Q136" s="837"/>
      <c r="R136" s="837"/>
      <c r="S136" s="837"/>
      <c r="T136" s="837"/>
      <c r="U136" s="837"/>
      <c r="V136" s="837"/>
      <c r="W136" s="837"/>
      <c r="X136" s="837"/>
      <c r="Y136" s="837"/>
      <c r="Z136" s="837"/>
      <c r="AA136" s="837"/>
      <c r="AB136" s="837"/>
      <c r="AC136" s="837"/>
      <c r="AD136" s="837"/>
      <c r="AE136" s="482"/>
    </row>
    <row r="137" spans="1:42" ht="15" x14ac:dyDescent="0.25">
      <c r="A137" s="326"/>
      <c r="B137" s="683"/>
      <c r="C137" s="683"/>
      <c r="D137" s="683"/>
      <c r="E137" s="683"/>
      <c r="F137" s="683"/>
      <c r="G137" s="683"/>
      <c r="H137" s="683"/>
      <c r="I137" s="683"/>
      <c r="J137" s="683"/>
      <c r="K137" s="683"/>
      <c r="L137" s="683"/>
      <c r="M137" s="683"/>
      <c r="N137" s="683"/>
      <c r="O137" s="683"/>
      <c r="P137" s="683"/>
      <c r="Q137" s="683"/>
      <c r="R137" s="683"/>
      <c r="S137" s="683"/>
      <c r="T137" s="683"/>
      <c r="U137" s="683"/>
      <c r="V137" s="683"/>
      <c r="W137" s="683"/>
      <c r="X137" s="683"/>
      <c r="Y137" s="683"/>
      <c r="Z137" s="683"/>
      <c r="AA137" s="683"/>
      <c r="AB137" s="683"/>
      <c r="AC137" s="683"/>
      <c r="AD137" s="683"/>
      <c r="AE137" s="482"/>
    </row>
    <row r="138" spans="1:42" ht="40.5" customHeight="1" x14ac:dyDescent="0.25">
      <c r="A138" s="513" t="s">
        <v>100</v>
      </c>
      <c r="B138" s="859" t="s">
        <v>276</v>
      </c>
      <c r="C138" s="859"/>
      <c r="D138" s="859"/>
      <c r="E138" s="859"/>
      <c r="F138" s="859"/>
      <c r="G138" s="859"/>
      <c r="H138" s="859"/>
      <c r="I138" s="859"/>
      <c r="J138" s="859"/>
      <c r="K138" s="859"/>
      <c r="L138" s="859"/>
      <c r="M138" s="859"/>
      <c r="N138" s="859"/>
      <c r="O138" s="859"/>
      <c r="P138" s="859"/>
      <c r="Q138" s="859"/>
      <c r="R138" s="859"/>
      <c r="S138" s="859"/>
      <c r="T138" s="859"/>
      <c r="U138" s="859"/>
      <c r="V138" s="859"/>
      <c r="W138" s="859"/>
      <c r="X138" s="859"/>
      <c r="Y138" s="859"/>
      <c r="Z138" s="859"/>
      <c r="AA138" s="859"/>
      <c r="AB138" s="859"/>
      <c r="AC138" s="859"/>
      <c r="AD138" s="859"/>
      <c r="AE138" s="427"/>
      <c r="AF138" s="614"/>
    </row>
    <row r="139" spans="1:42" ht="15" x14ac:dyDescent="0.25">
      <c r="A139" s="326"/>
      <c r="B139" s="663"/>
      <c r="C139" s="663"/>
      <c r="D139" s="663"/>
      <c r="E139" s="663"/>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296"/>
      <c r="AF139" s="614"/>
      <c r="AL139" t="s">
        <v>6560</v>
      </c>
      <c r="AM139" t="s">
        <v>6561</v>
      </c>
      <c r="AP139" t="s">
        <v>6562</v>
      </c>
    </row>
    <row r="140" spans="1:42" ht="37.5" customHeight="1" x14ac:dyDescent="0.25">
      <c r="A140" s="326"/>
      <c r="B140" s="365"/>
      <c r="C140" s="365"/>
      <c r="D140" s="365"/>
      <c r="E140" s="875" t="s">
        <v>277</v>
      </c>
      <c r="F140" s="876"/>
      <c r="G140" s="876"/>
      <c r="H140" s="876"/>
      <c r="I140" s="876"/>
      <c r="J140" s="876"/>
      <c r="K140" s="877"/>
      <c r="L140" s="1214" t="s">
        <v>278</v>
      </c>
      <c r="M140" s="1215"/>
      <c r="N140" s="1215"/>
      <c r="O140" s="1215"/>
      <c r="P140" s="1215"/>
      <c r="Q140" s="1215"/>
      <c r="R140" s="1215"/>
      <c r="S140" s="1215"/>
      <c r="T140" s="1215"/>
      <c r="U140" s="1215"/>
      <c r="V140" s="1215"/>
      <c r="W140" s="1215"/>
      <c r="X140" s="1215"/>
      <c r="Y140" s="1215"/>
      <c r="Z140" s="1216"/>
      <c r="AA140" s="365"/>
      <c r="AB140" s="365"/>
      <c r="AC140" s="365"/>
      <c r="AD140" s="365"/>
      <c r="AE140" s="296"/>
      <c r="AF140" s="614"/>
      <c r="AG140">
        <f>COUNTBLANK(L142:Z144)</f>
        <v>36</v>
      </c>
      <c r="AH140">
        <v>45</v>
      </c>
      <c r="AK140" t="s">
        <v>6563</v>
      </c>
      <c r="AL140" s="705">
        <f>C132</f>
        <v>458</v>
      </c>
      <c r="AM140" s="705">
        <f>C134</f>
        <v>0</v>
      </c>
      <c r="AP140">
        <f>IF(OR($AG$140=45,AND(COUNTIF(AC63:AD64,"X")=2,AG140=45),AND(COUNTIF(AC63:AD64,"X")=0,AG140=36),AND(COUNTIF(AC63:AD64,"X")=1,AG140=39)),0,1)</f>
        <v>0</v>
      </c>
    </row>
    <row r="141" spans="1:42" ht="42" customHeight="1" x14ac:dyDescent="0.25">
      <c r="A141" s="326"/>
      <c r="B141" s="514"/>
      <c r="C141" s="514"/>
      <c r="D141" s="514"/>
      <c r="E141" s="878"/>
      <c r="F141" s="879"/>
      <c r="G141" s="879"/>
      <c r="H141" s="879"/>
      <c r="I141" s="879"/>
      <c r="J141" s="879"/>
      <c r="K141" s="880"/>
      <c r="L141" s="942" t="s">
        <v>266</v>
      </c>
      <c r="M141" s="943"/>
      <c r="N141" s="943"/>
      <c r="O141" s="943"/>
      <c r="P141" s="944"/>
      <c r="Q141" s="979" t="s">
        <v>279</v>
      </c>
      <c r="R141" s="980"/>
      <c r="S141" s="980"/>
      <c r="T141" s="980"/>
      <c r="U141" s="981"/>
      <c r="V141" s="979" t="s">
        <v>280</v>
      </c>
      <c r="W141" s="980"/>
      <c r="X141" s="980"/>
      <c r="Y141" s="980"/>
      <c r="Z141" s="981"/>
      <c r="AA141" s="358"/>
      <c r="AB141" s="358"/>
      <c r="AC141" s="358"/>
      <c r="AD141" s="358"/>
      <c r="AE141" s="296"/>
      <c r="AF141" s="614"/>
      <c r="AG141" t="s">
        <v>6564</v>
      </c>
      <c r="AH141" t="s">
        <v>6565</v>
      </c>
      <c r="AI141" t="s">
        <v>6566</v>
      </c>
      <c r="AK141" t="s">
        <v>6567</v>
      </c>
      <c r="AL141">
        <f>SUM(Q142:U144)</f>
        <v>458</v>
      </c>
      <c r="AM141">
        <f>SUM(V142:Z144)</f>
        <v>0</v>
      </c>
      <c r="AP141">
        <f>IF(OR(AG140=45,AND(AC63="X",Q142="",Q143="",Q144=""),AND(AC63="",Q142&lt;&gt;"",Q143&lt;&gt;"",Q144&lt;&gt;"")),0,1)</f>
        <v>0</v>
      </c>
    </row>
    <row r="142" spans="1:42" ht="15" x14ac:dyDescent="0.25">
      <c r="A142" s="326"/>
      <c r="B142" s="325"/>
      <c r="C142" s="325"/>
      <c r="D142" s="426"/>
      <c r="E142" s="396" t="s">
        <v>77</v>
      </c>
      <c r="F142" s="1005" t="s">
        <v>281</v>
      </c>
      <c r="G142" s="1006"/>
      <c r="H142" s="1006"/>
      <c r="I142" s="1006"/>
      <c r="J142" s="1006"/>
      <c r="K142" s="1007"/>
      <c r="L142" s="1208">
        <v>458</v>
      </c>
      <c r="M142" s="1209"/>
      <c r="N142" s="1209"/>
      <c r="O142" s="1209"/>
      <c r="P142" s="1210"/>
      <c r="Q142" s="883">
        <v>458</v>
      </c>
      <c r="R142" s="884"/>
      <c r="S142" s="884"/>
      <c r="T142" s="884"/>
      <c r="U142" s="885"/>
      <c r="V142" s="883">
        <v>0</v>
      </c>
      <c r="W142" s="884"/>
      <c r="X142" s="884"/>
      <c r="Y142" s="884"/>
      <c r="Z142" s="885"/>
      <c r="AA142" s="337"/>
      <c r="AB142" s="337"/>
      <c r="AC142" s="337"/>
      <c r="AD142" s="337"/>
      <c r="AE142" s="296"/>
      <c r="AF142" s="614"/>
      <c r="AG142" s="706">
        <f>COUNTIF(Q142:Z142,"NS")</f>
        <v>0</v>
      </c>
      <c r="AH142" s="706">
        <f>SUM(Q142:Z142)</f>
        <v>458</v>
      </c>
      <c r="AI142" s="707">
        <f>IF($AG$140=45,0,IF(OR(AND(L142=0,AG142&gt;0),AND(L142="NS",AH142&gt;0),AND(L142="NS",AG142=0,AH142=0)),1,IF(OR(AND(L142&gt;0,AG142=2),AND(L142="NS",AG142=2),AND(L142="NS",AH142=0,AG142&gt;0),L142=AH142),0,1)))</f>
        <v>0</v>
      </c>
      <c r="AK142" t="s">
        <v>6558</v>
      </c>
      <c r="AL142">
        <f>COUNTIF(Q142:U144,"NS")</f>
        <v>0</v>
      </c>
      <c r="AM142">
        <f>COUNTIF(V142:Z144,"NS")</f>
        <v>0</v>
      </c>
      <c r="AP142">
        <f>IF(OR(AG140=45,AND(AC64="X",V142="",V143="",V144=""),AND(AC64="",V142&lt;&gt;"",V143&lt;&gt;"",V144&lt;&gt;"")),0,1)</f>
        <v>0</v>
      </c>
    </row>
    <row r="143" spans="1:42" ht="15" x14ac:dyDescent="0.25">
      <c r="A143" s="326"/>
      <c r="B143" s="325"/>
      <c r="C143" s="325"/>
      <c r="D143" s="362"/>
      <c r="E143" s="396" t="s">
        <v>78</v>
      </c>
      <c r="F143" s="1005" t="s">
        <v>282</v>
      </c>
      <c r="G143" s="1006" t="s">
        <v>282</v>
      </c>
      <c r="H143" s="1006"/>
      <c r="I143" s="1006"/>
      <c r="J143" s="1006"/>
      <c r="K143" s="1007"/>
      <c r="L143" s="1208">
        <v>0</v>
      </c>
      <c r="M143" s="1209"/>
      <c r="N143" s="1209"/>
      <c r="O143" s="1209"/>
      <c r="P143" s="1210"/>
      <c r="Q143" s="883">
        <v>0</v>
      </c>
      <c r="R143" s="884"/>
      <c r="S143" s="884"/>
      <c r="T143" s="884"/>
      <c r="U143" s="885"/>
      <c r="V143" s="883">
        <v>0</v>
      </c>
      <c r="W143" s="884"/>
      <c r="X143" s="884"/>
      <c r="Y143" s="884"/>
      <c r="Z143" s="885"/>
      <c r="AA143" s="415"/>
      <c r="AB143" s="415"/>
      <c r="AC143" s="415"/>
      <c r="AD143" s="415"/>
      <c r="AE143" s="296"/>
      <c r="AF143" s="614"/>
      <c r="AG143" s="706">
        <f>COUNTIF(Q143:Z143,"NS")</f>
        <v>0</v>
      </c>
      <c r="AH143" s="706">
        <f>SUM(Q143:Z143)</f>
        <v>0</v>
      </c>
      <c r="AI143" s="707">
        <f>IF($AG$140=45,0,IF(OR(AND(L143=0,AG143&gt;0),AND(L143="NS",AH143&gt;0),AND(L143="NS",AG143=0,AH143=0)),1,IF(OR(AND(L143&gt;0,AG143=2),AND(L143="NS",AG143=2),AND(L143="NS",AH143=0,AG143&gt;0),L143=AH143),0,1)))</f>
        <v>0</v>
      </c>
      <c r="AK143" t="s">
        <v>6559</v>
      </c>
      <c r="AL143" s="546">
        <f>IF($AG$140=45,0,IF(OR(AND(AL140=0,AL142&gt;0),AND(AL140="NS",AL141=0,AL142=0),AND(AL140="NS",AL141&gt;0,AL141&lt;&gt;"NS")),1,IF(OR(AND(AL140="NS",AL141=0,AL142&gt;0),AND(AL142&gt;=2,AL141&lt;AL140),AL140=AL141),0,1)))</f>
        <v>0</v>
      </c>
      <c r="AM143" s="546">
        <f>IF($AG$140=45,0,IF(OR(AND(AM140=0,AM142&gt;0),AND(AM140="NS",AM141=0,AM142=0),AND(AM140="NS",AM141&gt;0,AM141&lt;&gt;"NS")),1,IF(OR(AND(AM140="NS",AM141=0,AM142&gt;0),AND(AM142&gt;=2,AM141&lt;AM140),AM140=AM141),0,1)))</f>
        <v>0</v>
      </c>
      <c r="AN143" s="691">
        <f>SUM(AL143:AM143)</f>
        <v>0</v>
      </c>
      <c r="AP143" s="691">
        <f>SUM(AP140:AP142)</f>
        <v>0</v>
      </c>
    </row>
    <row r="144" spans="1:42" ht="15" x14ac:dyDescent="0.25">
      <c r="A144" s="326"/>
      <c r="B144" s="325"/>
      <c r="C144" s="325"/>
      <c r="D144" s="426"/>
      <c r="E144" s="396" t="s">
        <v>85</v>
      </c>
      <c r="F144" s="1005" t="s">
        <v>283</v>
      </c>
      <c r="G144" s="1006" t="s">
        <v>283</v>
      </c>
      <c r="H144" s="1006"/>
      <c r="I144" s="1006"/>
      <c r="J144" s="1006"/>
      <c r="K144" s="1007"/>
      <c r="L144" s="1208">
        <v>0</v>
      </c>
      <c r="M144" s="1209"/>
      <c r="N144" s="1209"/>
      <c r="O144" s="1209"/>
      <c r="P144" s="1210"/>
      <c r="Q144" s="883">
        <v>0</v>
      </c>
      <c r="R144" s="884"/>
      <c r="S144" s="884"/>
      <c r="T144" s="884"/>
      <c r="U144" s="885"/>
      <c r="V144" s="883">
        <v>0</v>
      </c>
      <c r="W144" s="884"/>
      <c r="X144" s="884"/>
      <c r="Y144" s="884"/>
      <c r="Z144" s="885"/>
      <c r="AA144" s="415"/>
      <c r="AB144" s="415"/>
      <c r="AC144" s="415"/>
      <c r="AD144" s="415"/>
      <c r="AE144" s="296"/>
      <c r="AF144" s="614"/>
      <c r="AG144" s="706">
        <f>COUNTIF(Q144:Z144,"NS")</f>
        <v>0</v>
      </c>
      <c r="AH144" s="706">
        <f>SUM(Q144:Z144)</f>
        <v>0</v>
      </c>
      <c r="AI144" s="707">
        <f>IF($AG$140=45,0,IF(OR(AND(L144=0,AG144&gt;0),AND(L144="NS",AH144&gt;0),AND(L144="NS",AG144=0,AH144=0)),1,IF(OR(AND(L144&gt;0,AG144=2),AND(L144="NS",AG144=2),AND(L144="NS",AH144=0,AG144&gt;0),L144=AH144),0,1)))</f>
        <v>0</v>
      </c>
    </row>
    <row r="145" spans="1:39" ht="15" x14ac:dyDescent="0.25">
      <c r="A145" s="326"/>
      <c r="B145" s="325"/>
      <c r="C145" s="325"/>
      <c r="D145" s="362"/>
      <c r="E145" s="362"/>
      <c r="F145" s="362"/>
      <c r="G145" s="515"/>
      <c r="H145" s="415"/>
      <c r="I145" s="417"/>
      <c r="J145" s="417"/>
      <c r="K145" s="516" t="s">
        <v>95</v>
      </c>
      <c r="L145" s="953">
        <f>IF(AND(COUNTIF(L142:P144,"NS")&gt;0,SUM(L142:P144)=0),"NS",SUM(L142:P144))</f>
        <v>458</v>
      </c>
      <c r="M145" s="954"/>
      <c r="N145" s="954"/>
      <c r="O145" s="954"/>
      <c r="P145" s="955"/>
      <c r="Q145" s="953">
        <f>IF(AND(COUNTIF(Q142:U144,"NS")&gt;0,SUM(Q142:U144)=0),"NS",SUM(Q142:U144))</f>
        <v>458</v>
      </c>
      <c r="R145" s="954"/>
      <c r="S145" s="954"/>
      <c r="T145" s="954"/>
      <c r="U145" s="955"/>
      <c r="V145" s="953">
        <f>IF(AND(COUNTIF(V142:Z144,"NS")&gt;0,SUM(V142:Z144)=0),"NS",SUM(V142:Z144))</f>
        <v>0</v>
      </c>
      <c r="W145" s="954"/>
      <c r="X145" s="954"/>
      <c r="Y145" s="954"/>
      <c r="Z145" s="955"/>
      <c r="AA145" s="415"/>
      <c r="AB145" s="415"/>
      <c r="AC145" s="415"/>
      <c r="AD145" s="415"/>
      <c r="AE145" s="296"/>
      <c r="AF145" s="614"/>
      <c r="AI145" s="691">
        <f>SUM(AI142:AI144)</f>
        <v>0</v>
      </c>
    </row>
    <row r="146" spans="1:39" ht="15" x14ac:dyDescent="0.25">
      <c r="A146" s="326"/>
      <c r="B146" s="837" t="str">
        <f>IF(AI145=0,"","ERROR: Revisar la suma por filas ya que no coinciden con el total")</f>
        <v/>
      </c>
      <c r="C146" s="837"/>
      <c r="D146" s="837"/>
      <c r="E146" s="837"/>
      <c r="F146" s="837"/>
      <c r="G146" s="837"/>
      <c r="H146" s="837"/>
      <c r="I146" s="837"/>
      <c r="J146" s="837"/>
      <c r="K146" s="837"/>
      <c r="L146" s="837"/>
      <c r="M146" s="837"/>
      <c r="N146" s="837"/>
      <c r="O146" s="837"/>
      <c r="P146" s="837"/>
      <c r="Q146" s="837"/>
      <c r="R146" s="837"/>
      <c r="S146" s="837"/>
      <c r="T146" s="837"/>
      <c r="U146" s="837"/>
      <c r="V146" s="837"/>
      <c r="W146" s="837"/>
      <c r="X146" s="837"/>
      <c r="Y146" s="837"/>
      <c r="Z146" s="837"/>
      <c r="AA146" s="837"/>
      <c r="AB146" s="837"/>
      <c r="AC146" s="837"/>
      <c r="AD146" s="837"/>
      <c r="AE146" s="296"/>
      <c r="AF146" s="614"/>
    </row>
    <row r="147" spans="1:39" ht="15" x14ac:dyDescent="0.25">
      <c r="A147" s="326"/>
      <c r="B147" s="837" t="str">
        <f>IF(AN143=0,"","ERROR: Revisar las cantidades registradas ya que no coinciden con lo registrado en la pregunta 4")</f>
        <v/>
      </c>
      <c r="C147" s="837"/>
      <c r="D147" s="837"/>
      <c r="E147" s="837"/>
      <c r="F147" s="837"/>
      <c r="G147" s="837"/>
      <c r="H147" s="837"/>
      <c r="I147" s="837"/>
      <c r="J147" s="837"/>
      <c r="K147" s="837"/>
      <c r="L147" s="837"/>
      <c r="M147" s="837"/>
      <c r="N147" s="837"/>
      <c r="O147" s="837"/>
      <c r="P147" s="837"/>
      <c r="Q147" s="837"/>
      <c r="R147" s="837"/>
      <c r="S147" s="837"/>
      <c r="T147" s="837"/>
      <c r="U147" s="837"/>
      <c r="V147" s="837"/>
      <c r="W147" s="837"/>
      <c r="X147" s="837"/>
      <c r="Y147" s="837"/>
      <c r="Z147" s="837"/>
      <c r="AA147" s="837"/>
      <c r="AB147" s="837"/>
      <c r="AC147" s="837"/>
      <c r="AD147" s="837"/>
      <c r="AE147" s="296"/>
      <c r="AF147" s="614"/>
    </row>
    <row r="148" spans="1:39" ht="15" x14ac:dyDescent="0.25">
      <c r="A148" s="359"/>
      <c r="B148" s="837" t="str">
        <f>IF(AP143=0,"","ERROR: Favor de llenar las celdas correspondientes, de acuerdo a la preg 2")</f>
        <v/>
      </c>
      <c r="C148" s="837"/>
      <c r="D148" s="837"/>
      <c r="E148" s="837"/>
      <c r="F148" s="837"/>
      <c r="G148" s="837"/>
      <c r="H148" s="837"/>
      <c r="I148" s="837"/>
      <c r="J148" s="837"/>
      <c r="K148" s="837"/>
      <c r="L148" s="837"/>
      <c r="M148" s="837"/>
      <c r="N148" s="837"/>
      <c r="O148" s="837"/>
      <c r="P148" s="837"/>
      <c r="Q148" s="837"/>
      <c r="R148" s="837"/>
      <c r="S148" s="837"/>
      <c r="T148" s="837"/>
      <c r="U148" s="837"/>
      <c r="V148" s="837"/>
      <c r="W148" s="837"/>
      <c r="X148" s="837"/>
      <c r="Y148" s="837"/>
      <c r="Z148" s="837"/>
      <c r="AA148" s="837"/>
      <c r="AB148" s="837"/>
      <c r="AC148" s="837"/>
      <c r="AD148" s="837"/>
      <c r="AE148" s="446"/>
      <c r="AF148" s="614"/>
    </row>
    <row r="149" spans="1:39" ht="37.5" customHeight="1" x14ac:dyDescent="0.25">
      <c r="A149" s="517" t="s">
        <v>101</v>
      </c>
      <c r="B149" s="873" t="s">
        <v>780</v>
      </c>
      <c r="C149" s="873"/>
      <c r="D149" s="873"/>
      <c r="E149" s="873"/>
      <c r="F149" s="873"/>
      <c r="G149" s="873"/>
      <c r="H149" s="873"/>
      <c r="I149" s="873"/>
      <c r="J149" s="873"/>
      <c r="K149" s="873"/>
      <c r="L149" s="873"/>
      <c r="M149" s="873"/>
      <c r="N149" s="873"/>
      <c r="O149" s="873"/>
      <c r="P149" s="873"/>
      <c r="Q149" s="873"/>
      <c r="R149" s="873"/>
      <c r="S149" s="873"/>
      <c r="T149" s="873"/>
      <c r="U149" s="873"/>
      <c r="V149" s="873"/>
      <c r="W149" s="873"/>
      <c r="X149" s="873"/>
      <c r="Y149" s="873"/>
      <c r="Z149" s="873"/>
      <c r="AA149" s="873"/>
      <c r="AB149" s="873"/>
      <c r="AC149" s="873"/>
      <c r="AD149" s="873"/>
      <c r="AE149" s="325"/>
      <c r="AF149" s="614"/>
    </row>
    <row r="150" spans="1:39" ht="29.25" customHeight="1" x14ac:dyDescent="0.25">
      <c r="A150" s="326"/>
      <c r="B150" s="325"/>
      <c r="C150" s="1027" t="s">
        <v>884</v>
      </c>
      <c r="D150" s="1027"/>
      <c r="E150" s="1027"/>
      <c r="F150" s="1027"/>
      <c r="G150" s="1027"/>
      <c r="H150" s="1027"/>
      <c r="I150" s="1027"/>
      <c r="J150" s="1027"/>
      <c r="K150" s="1027"/>
      <c r="L150" s="1027"/>
      <c r="M150" s="1027"/>
      <c r="N150" s="1027"/>
      <c r="O150" s="1027"/>
      <c r="P150" s="1027"/>
      <c r="Q150" s="1027"/>
      <c r="R150" s="1027"/>
      <c r="S150" s="1027"/>
      <c r="T150" s="1027"/>
      <c r="U150" s="1027"/>
      <c r="V150" s="1027"/>
      <c r="W150" s="1027"/>
      <c r="X150" s="1027"/>
      <c r="Y150" s="1027"/>
      <c r="Z150" s="1027"/>
      <c r="AA150" s="1027"/>
      <c r="AB150" s="1027"/>
      <c r="AC150" s="1027"/>
      <c r="AD150" s="1027"/>
      <c r="AE150" s="296"/>
      <c r="AF150" s="614"/>
    </row>
    <row r="151" spans="1:39" ht="15" x14ac:dyDescent="0.25">
      <c r="A151" s="326"/>
      <c r="B151" s="302"/>
      <c r="C151" s="350"/>
      <c r="D151" s="350"/>
      <c r="E151" s="350"/>
      <c r="F151" s="350"/>
      <c r="G151" s="350"/>
      <c r="H151" s="350"/>
      <c r="I151" s="350"/>
      <c r="J151" s="350"/>
      <c r="K151" s="350"/>
      <c r="L151" s="350"/>
      <c r="M151" s="350"/>
      <c r="N151" s="415"/>
      <c r="O151" s="415"/>
      <c r="P151" s="415"/>
      <c r="Q151" s="415"/>
      <c r="R151" s="415"/>
      <c r="S151" s="417"/>
      <c r="T151" s="417"/>
      <c r="U151" s="415"/>
      <c r="V151" s="415"/>
      <c r="W151" s="415"/>
      <c r="X151" s="415"/>
      <c r="Y151" s="415"/>
      <c r="Z151" s="415"/>
      <c r="AA151" s="415"/>
      <c r="AB151" s="415"/>
      <c r="AC151" s="415"/>
      <c r="AD151" s="415"/>
      <c r="AE151" s="296"/>
      <c r="AF151" s="614"/>
    </row>
    <row r="152" spans="1:39" ht="15" x14ac:dyDescent="0.25">
      <c r="A152" s="326"/>
      <c r="B152" s="518" t="s">
        <v>274</v>
      </c>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419"/>
      <c r="AF152" s="614"/>
    </row>
    <row r="153" spans="1:39" ht="15" x14ac:dyDescent="0.25">
      <c r="A153" s="326"/>
      <c r="B153" s="518"/>
      <c r="C153" s="350"/>
      <c r="D153" s="323"/>
      <c r="E153" s="350"/>
      <c r="F153" s="350"/>
      <c r="G153" s="350"/>
      <c r="H153" s="350"/>
      <c r="I153" s="350"/>
      <c r="J153" s="350"/>
      <c r="K153" s="350"/>
      <c r="L153" s="350"/>
      <c r="M153" s="350"/>
      <c r="N153" s="415"/>
      <c r="O153" s="415"/>
      <c r="P153" s="415"/>
      <c r="Q153" s="415"/>
      <c r="R153" s="415"/>
      <c r="S153" s="417"/>
      <c r="T153" s="417"/>
      <c r="U153" s="415"/>
      <c r="V153" s="415"/>
      <c r="W153" s="415"/>
      <c r="X153" s="415"/>
      <c r="Y153" s="415"/>
      <c r="Z153" s="415"/>
      <c r="AA153" s="415"/>
      <c r="AB153" s="415"/>
      <c r="AC153" s="415"/>
      <c r="AD153" s="415"/>
      <c r="AE153" s="296"/>
      <c r="AF153" s="614"/>
    </row>
    <row r="154" spans="1:39" ht="31.5" customHeight="1" x14ac:dyDescent="0.25">
      <c r="A154" s="519"/>
      <c r="B154" s="296"/>
      <c r="C154" s="359"/>
      <c r="D154" s="942" t="s">
        <v>284</v>
      </c>
      <c r="E154" s="943"/>
      <c r="F154" s="943"/>
      <c r="G154" s="943"/>
      <c r="H154" s="943"/>
      <c r="I154" s="943"/>
      <c r="J154" s="943"/>
      <c r="K154" s="943"/>
      <c r="L154" s="943"/>
      <c r="M154" s="943"/>
      <c r="N154" s="943"/>
      <c r="O154" s="943"/>
      <c r="P154" s="943"/>
      <c r="Q154" s="943"/>
      <c r="R154" s="943"/>
      <c r="S154" s="943"/>
      <c r="T154" s="943"/>
      <c r="U154" s="943"/>
      <c r="V154" s="944"/>
      <c r="W154" s="367"/>
      <c r="X154" s="367"/>
      <c r="Y154" s="367"/>
      <c r="Z154" s="296"/>
      <c r="AA154" s="296"/>
      <c r="AB154" s="296"/>
      <c r="AC154" s="296"/>
      <c r="AD154" s="296"/>
      <c r="AE154" s="296"/>
      <c r="AF154" s="614"/>
      <c r="AM154" t="s">
        <v>6560</v>
      </c>
    </row>
    <row r="155" spans="1:39" ht="15" customHeight="1" x14ac:dyDescent="0.25">
      <c r="A155" s="519"/>
      <c r="B155" s="296"/>
      <c r="C155" s="359"/>
      <c r="D155" s="875" t="s">
        <v>266</v>
      </c>
      <c r="E155" s="876"/>
      <c r="F155" s="876"/>
      <c r="G155" s="877"/>
      <c r="H155" s="875" t="s">
        <v>285</v>
      </c>
      <c r="I155" s="876"/>
      <c r="J155" s="876"/>
      <c r="K155" s="876"/>
      <c r="L155" s="876"/>
      <c r="M155" s="876"/>
      <c r="N155" s="876"/>
      <c r="O155" s="876"/>
      <c r="P155" s="877"/>
      <c r="Q155" s="875" t="s">
        <v>286</v>
      </c>
      <c r="R155" s="876"/>
      <c r="S155" s="877"/>
      <c r="T155" s="875" t="s">
        <v>287</v>
      </c>
      <c r="U155" s="876"/>
      <c r="V155" s="877"/>
      <c r="W155" s="296"/>
      <c r="X155" s="296"/>
      <c r="Y155" s="296"/>
      <c r="Z155" s="296"/>
      <c r="AA155" s="296"/>
      <c r="AB155" s="296"/>
      <c r="AC155" s="296"/>
      <c r="AD155" s="296"/>
      <c r="AE155" s="296"/>
      <c r="AF155" s="614"/>
      <c r="AL155" t="s">
        <v>6567</v>
      </c>
      <c r="AM155" s="705">
        <f>Q145</f>
        <v>458</v>
      </c>
    </row>
    <row r="156" spans="1:39" ht="15" x14ac:dyDescent="0.25">
      <c r="A156" s="519"/>
      <c r="B156" s="296"/>
      <c r="C156" s="359"/>
      <c r="D156" s="983"/>
      <c r="E156" s="984"/>
      <c r="F156" s="984"/>
      <c r="G156" s="985"/>
      <c r="H156" s="983"/>
      <c r="I156" s="984"/>
      <c r="J156" s="984"/>
      <c r="K156" s="984"/>
      <c r="L156" s="984"/>
      <c r="M156" s="984"/>
      <c r="N156" s="984"/>
      <c r="O156" s="984"/>
      <c r="P156" s="985"/>
      <c r="Q156" s="983"/>
      <c r="R156" s="984"/>
      <c r="S156" s="985"/>
      <c r="T156" s="983"/>
      <c r="U156" s="984"/>
      <c r="V156" s="985"/>
      <c r="W156" s="296"/>
      <c r="X156" s="296"/>
      <c r="Y156" s="296"/>
      <c r="Z156" s="296"/>
      <c r="AA156" s="296"/>
      <c r="AB156" s="296"/>
      <c r="AC156" s="296"/>
      <c r="AD156" s="296"/>
      <c r="AE156" s="296"/>
      <c r="AF156" s="614"/>
      <c r="AG156">
        <f>COUNTBLANK(D158:V158)</f>
        <v>13</v>
      </c>
      <c r="AL156" t="s">
        <v>6568</v>
      </c>
      <c r="AM156">
        <f>D158</f>
        <v>458</v>
      </c>
    </row>
    <row r="157" spans="1:39" ht="15" x14ac:dyDescent="0.25">
      <c r="A157" s="519"/>
      <c r="B157" s="520"/>
      <c r="C157" s="521"/>
      <c r="D157" s="983"/>
      <c r="E157" s="984"/>
      <c r="F157" s="984"/>
      <c r="G157" s="985"/>
      <c r="H157" s="1206" t="s">
        <v>288</v>
      </c>
      <c r="I157" s="1206"/>
      <c r="J157" s="1206"/>
      <c r="K157" s="1206" t="s">
        <v>268</v>
      </c>
      <c r="L157" s="1206"/>
      <c r="M157" s="1206"/>
      <c r="N157" s="1206" t="s">
        <v>289</v>
      </c>
      <c r="O157" s="1206"/>
      <c r="P157" s="1206"/>
      <c r="Q157" s="878"/>
      <c r="R157" s="879"/>
      <c r="S157" s="880"/>
      <c r="T157" s="878"/>
      <c r="U157" s="879"/>
      <c r="V157" s="880"/>
      <c r="W157" s="419"/>
      <c r="X157" s="419"/>
      <c r="Y157" s="419"/>
      <c r="Z157" s="419"/>
      <c r="AA157" s="419"/>
      <c r="AB157" s="419"/>
      <c r="AC157" s="419"/>
      <c r="AD157" s="419"/>
      <c r="AE157" s="419"/>
      <c r="AF157" s="614"/>
      <c r="AG157" t="s">
        <v>6558</v>
      </c>
      <c r="AH157" t="s">
        <v>6370</v>
      </c>
      <c r="AI157" t="s">
        <v>6559</v>
      </c>
      <c r="AL157" t="s">
        <v>6558</v>
      </c>
      <c r="AM157">
        <f>COUNTIF(H158:V158,"NS")</f>
        <v>0</v>
      </c>
    </row>
    <row r="158" spans="1:39" ht="15" x14ac:dyDescent="0.25">
      <c r="A158" s="519"/>
      <c r="B158" s="520"/>
      <c r="C158" s="521"/>
      <c r="D158" s="854">
        <v>458</v>
      </c>
      <c r="E158" s="854"/>
      <c r="F158" s="854"/>
      <c r="G158" s="854"/>
      <c r="H158" s="920">
        <v>321</v>
      </c>
      <c r="I158" s="920"/>
      <c r="J158" s="920"/>
      <c r="K158" s="920">
        <v>137</v>
      </c>
      <c r="L158" s="920"/>
      <c r="M158" s="920"/>
      <c r="N158" s="920">
        <v>0</v>
      </c>
      <c r="O158" s="920"/>
      <c r="P158" s="920"/>
      <c r="Q158" s="920">
        <v>0</v>
      </c>
      <c r="R158" s="920"/>
      <c r="S158" s="920"/>
      <c r="T158" s="920">
        <v>0</v>
      </c>
      <c r="U158" s="920"/>
      <c r="V158" s="920"/>
      <c r="W158" s="419"/>
      <c r="X158" s="419"/>
      <c r="Y158" s="419"/>
      <c r="Z158" s="419"/>
      <c r="AA158" s="419"/>
      <c r="AB158" s="419"/>
      <c r="AC158" s="419"/>
      <c r="AD158" s="419"/>
      <c r="AE158" s="419"/>
      <c r="AF158" s="614"/>
      <c r="AG158">
        <f>COUNTIF(H158:V158,"NS")</f>
        <v>0</v>
      </c>
      <c r="AH158">
        <f>SUM(H158:V158)</f>
        <v>458</v>
      </c>
      <c r="AI158" s="708">
        <f>IF($AG$156=19,0,IF(OR(AND(D158=0,AG158&gt;0),AND(D158="NS",AH158&gt;0),AND(D158="NS",AH158=0,AG158=0)),1,IF(OR(AND(AG158&gt;=2,D158&gt;AH158),AND(D158="NS",AH158=0,AG158&gt;0),D158=AH158),0,1)))</f>
        <v>0</v>
      </c>
      <c r="AL158" t="s">
        <v>6559</v>
      </c>
      <c r="AM158" s="692">
        <f>IF(AG156=19,0,IF(OR(AND(AM155=0,AM157&gt;0),AND(AM155="NS",AM156=0,AM157=0),AND(AM155="NS",AM156&gt;0,AM156&lt;&gt;"NS")),1,IF(OR(AND(AM155="NS",AM156=0,AM157&gt;0),AND(AM157&gt;=2,AM156&lt;AM155),AM155&lt;=AM156),0,1)))</f>
        <v>0</v>
      </c>
    </row>
    <row r="159" spans="1:39" ht="15" x14ac:dyDescent="0.25">
      <c r="A159" s="519"/>
      <c r="B159" s="837" t="str">
        <f>IF(AI158=0,"","ERROR: Revisar la suma por fila ya que no coinciden con el total")</f>
        <v/>
      </c>
      <c r="C159" s="837"/>
      <c r="D159" s="837"/>
      <c r="E159" s="837"/>
      <c r="F159" s="837"/>
      <c r="G159" s="837"/>
      <c r="H159" s="837"/>
      <c r="I159" s="837"/>
      <c r="J159" s="837"/>
      <c r="K159" s="837"/>
      <c r="L159" s="837"/>
      <c r="M159" s="837"/>
      <c r="N159" s="837"/>
      <c r="O159" s="837"/>
      <c r="P159" s="837"/>
      <c r="Q159" s="837"/>
      <c r="R159" s="837"/>
      <c r="S159" s="837"/>
      <c r="T159" s="837"/>
      <c r="U159" s="837"/>
      <c r="V159" s="837"/>
      <c r="W159" s="837"/>
      <c r="X159" s="837"/>
      <c r="Y159" s="837"/>
      <c r="Z159" s="837"/>
      <c r="AA159" s="837"/>
      <c r="AB159" s="837"/>
      <c r="AC159" s="837"/>
      <c r="AD159" s="837"/>
      <c r="AE159" s="419"/>
      <c r="AF159" s="614"/>
      <c r="AI159" s="709"/>
      <c r="AM159" s="692"/>
    </row>
    <row r="160" spans="1:39" ht="15" x14ac:dyDescent="0.25">
      <c r="A160" s="519"/>
      <c r="B160" s="837" t="str">
        <f>IF(AM158=0,"","ERROR: Revisar la cantidad registrada ya que no puede ser menor a lo registrado en la pregunta 4")</f>
        <v/>
      </c>
      <c r="C160" s="837"/>
      <c r="D160" s="837"/>
      <c r="E160" s="837"/>
      <c r="F160" s="837"/>
      <c r="G160" s="837"/>
      <c r="H160" s="837"/>
      <c r="I160" s="837"/>
      <c r="J160" s="837"/>
      <c r="K160" s="837"/>
      <c r="L160" s="837"/>
      <c r="M160" s="837"/>
      <c r="N160" s="837"/>
      <c r="O160" s="837"/>
      <c r="P160" s="837"/>
      <c r="Q160" s="837"/>
      <c r="R160" s="837"/>
      <c r="S160" s="837"/>
      <c r="T160" s="837"/>
      <c r="U160" s="837"/>
      <c r="V160" s="837"/>
      <c r="W160" s="837"/>
      <c r="X160" s="837"/>
      <c r="Y160" s="837"/>
      <c r="Z160" s="837"/>
      <c r="AA160" s="837"/>
      <c r="AB160" s="837"/>
      <c r="AC160" s="837"/>
      <c r="AD160" s="837"/>
      <c r="AE160" s="419"/>
      <c r="AF160" s="614"/>
      <c r="AI160" s="709"/>
      <c r="AM160" s="692"/>
    </row>
    <row r="161" spans="1:39" ht="15" x14ac:dyDescent="0.25">
      <c r="A161" s="519"/>
      <c r="B161" s="837" t="str">
        <f>IF(OR(AG156=19,AND(AC63="X",AG156=19),AND(AC63="",D158&lt;&gt;"",H158&lt;&gt;"",K158&lt;&gt;"",N158&lt;&gt;"",Q158&lt;&gt;"",T158&lt;&gt;"")),"","ERROR: Favor de llenar las celdas correspondientes, de acuerdo a la preg 2")</f>
        <v/>
      </c>
      <c r="C161" s="837"/>
      <c r="D161" s="837"/>
      <c r="E161" s="837"/>
      <c r="F161" s="837"/>
      <c r="G161" s="837"/>
      <c r="H161" s="837"/>
      <c r="I161" s="837"/>
      <c r="J161" s="837"/>
      <c r="K161" s="837"/>
      <c r="L161" s="837"/>
      <c r="M161" s="837"/>
      <c r="N161" s="837"/>
      <c r="O161" s="837"/>
      <c r="P161" s="837"/>
      <c r="Q161" s="837"/>
      <c r="R161" s="837"/>
      <c r="S161" s="837"/>
      <c r="T161" s="837"/>
      <c r="U161" s="837"/>
      <c r="V161" s="837"/>
      <c r="W161" s="837"/>
      <c r="X161" s="837"/>
      <c r="Y161" s="837"/>
      <c r="Z161" s="837"/>
      <c r="AA161" s="837"/>
      <c r="AB161" s="837"/>
      <c r="AC161" s="837"/>
      <c r="AD161" s="837"/>
      <c r="AE161" s="419"/>
      <c r="AF161" s="614"/>
    </row>
    <row r="162" spans="1:39" ht="15" x14ac:dyDescent="0.25">
      <c r="A162" s="326"/>
      <c r="B162" s="1205" t="s">
        <v>275</v>
      </c>
      <c r="C162" s="1205"/>
      <c r="D162" s="1205"/>
      <c r="E162" s="1205"/>
      <c r="F162" s="1205"/>
      <c r="G162" s="1205"/>
      <c r="H162" s="1205"/>
      <c r="I162" s="1205"/>
      <c r="J162" s="1205"/>
      <c r="K162" s="1205"/>
      <c r="L162" s="1205"/>
      <c r="M162" s="1205"/>
      <c r="N162" s="1205"/>
      <c r="O162" s="1205"/>
      <c r="P162" s="1205"/>
      <c r="Q162" s="1205"/>
      <c r="R162" s="1205"/>
      <c r="S162" s="1205"/>
      <c r="T162" s="1205"/>
      <c r="U162" s="1205"/>
      <c r="V162" s="1205"/>
      <c r="W162" s="1205"/>
      <c r="X162" s="1205"/>
      <c r="Y162" s="1205"/>
      <c r="Z162" s="1205"/>
      <c r="AA162" s="1205"/>
      <c r="AB162" s="1205"/>
      <c r="AC162" s="1205"/>
      <c r="AD162" s="1205"/>
      <c r="AE162" s="296"/>
      <c r="AF162" s="614"/>
    </row>
    <row r="163" spans="1:39" ht="26.25" customHeight="1" x14ac:dyDescent="0.25">
      <c r="A163" s="326"/>
      <c r="B163" s="518"/>
      <c r="C163" s="1027" t="s">
        <v>290</v>
      </c>
      <c r="D163" s="1027"/>
      <c r="E163" s="1027"/>
      <c r="F163" s="1027"/>
      <c r="G163" s="1027"/>
      <c r="H163" s="1027"/>
      <c r="I163" s="1027"/>
      <c r="J163" s="1027"/>
      <c r="K163" s="1027"/>
      <c r="L163" s="1027"/>
      <c r="M163" s="1027"/>
      <c r="N163" s="1027"/>
      <c r="O163" s="1027"/>
      <c r="P163" s="1027"/>
      <c r="Q163" s="1027"/>
      <c r="R163" s="1027"/>
      <c r="S163" s="1027"/>
      <c r="T163" s="1027"/>
      <c r="U163" s="1027"/>
      <c r="V163" s="1027"/>
      <c r="W163" s="1027"/>
      <c r="X163" s="1027"/>
      <c r="Y163" s="1027"/>
      <c r="Z163" s="1027"/>
      <c r="AA163" s="1027"/>
      <c r="AB163" s="1027"/>
      <c r="AC163" s="1027"/>
      <c r="AD163" s="1027"/>
      <c r="AE163" s="419"/>
      <c r="AF163" s="614"/>
    </row>
    <row r="164" spans="1:39" ht="15" x14ac:dyDescent="0.25">
      <c r="A164" s="326"/>
      <c r="B164" s="518"/>
      <c r="C164" s="296"/>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39"/>
      <c r="AC164" s="339"/>
      <c r="AD164" s="339"/>
      <c r="AE164" s="339"/>
      <c r="AF164" s="614"/>
    </row>
    <row r="165" spans="1:39" ht="48.75" customHeight="1" x14ac:dyDescent="0.25">
      <c r="A165" s="519"/>
      <c r="B165" s="296"/>
      <c r="C165" s="359"/>
      <c r="D165" s="296"/>
      <c r="E165" s="296"/>
      <c r="F165" s="296"/>
      <c r="G165" s="296"/>
      <c r="H165" s="296"/>
      <c r="I165" s="296"/>
      <c r="J165" s="296"/>
      <c r="K165" s="942" t="s">
        <v>291</v>
      </c>
      <c r="L165" s="943"/>
      <c r="M165" s="943"/>
      <c r="N165" s="943"/>
      <c r="O165" s="943"/>
      <c r="P165" s="943"/>
      <c r="Q165" s="943"/>
      <c r="R165" s="943"/>
      <c r="S165" s="943"/>
      <c r="T165" s="944"/>
      <c r="U165" s="367"/>
      <c r="V165" s="296"/>
      <c r="W165" s="296"/>
      <c r="X165" s="296"/>
      <c r="Y165" s="296"/>
      <c r="Z165" s="296"/>
      <c r="AA165" s="296"/>
      <c r="AB165" s="296"/>
      <c r="AC165" s="296"/>
      <c r="AD165" s="296"/>
      <c r="AE165" s="296"/>
      <c r="AF165" s="614"/>
      <c r="AM165" t="s">
        <v>6561</v>
      </c>
    </row>
    <row r="166" spans="1:39" ht="15" customHeight="1" x14ac:dyDescent="0.25">
      <c r="A166" s="519"/>
      <c r="B166" s="296"/>
      <c r="C166" s="359"/>
      <c r="D166" s="296"/>
      <c r="E166" s="296"/>
      <c r="F166" s="296"/>
      <c r="G166" s="296"/>
      <c r="H166" s="296"/>
      <c r="I166" s="296"/>
      <c r="J166" s="296"/>
      <c r="K166" s="875" t="s">
        <v>266</v>
      </c>
      <c r="L166" s="876"/>
      <c r="M166" s="876"/>
      <c r="N166" s="877"/>
      <c r="O166" s="875" t="s">
        <v>292</v>
      </c>
      <c r="P166" s="876"/>
      <c r="Q166" s="876"/>
      <c r="R166" s="876"/>
      <c r="S166" s="876"/>
      <c r="T166" s="877"/>
      <c r="U166" s="325"/>
      <c r="V166" s="296"/>
      <c r="W166" s="296"/>
      <c r="X166" s="296"/>
      <c r="Y166" s="296"/>
      <c r="Z166" s="296"/>
      <c r="AA166" s="296"/>
      <c r="AB166" s="296"/>
      <c r="AC166" s="296"/>
      <c r="AD166" s="296"/>
      <c r="AE166" s="296"/>
      <c r="AF166" s="614"/>
      <c r="AL166" t="s">
        <v>6567</v>
      </c>
      <c r="AM166" s="705">
        <f>V145</f>
        <v>0</v>
      </c>
    </row>
    <row r="167" spans="1:39" ht="15" x14ac:dyDescent="0.25">
      <c r="A167" s="519"/>
      <c r="B167" s="296"/>
      <c r="C167" s="359"/>
      <c r="D167" s="296"/>
      <c r="E167" s="296"/>
      <c r="F167" s="296"/>
      <c r="G167" s="296"/>
      <c r="H167" s="296"/>
      <c r="I167" s="296"/>
      <c r="J167" s="296"/>
      <c r="K167" s="983"/>
      <c r="L167" s="984"/>
      <c r="M167" s="984"/>
      <c r="N167" s="985"/>
      <c r="O167" s="878"/>
      <c r="P167" s="879"/>
      <c r="Q167" s="879"/>
      <c r="R167" s="879"/>
      <c r="S167" s="879"/>
      <c r="T167" s="880"/>
      <c r="U167" s="325"/>
      <c r="V167" s="296"/>
      <c r="W167" s="296"/>
      <c r="X167" s="296"/>
      <c r="Y167" s="296"/>
      <c r="Z167" s="296"/>
      <c r="AA167" s="296"/>
      <c r="AB167" s="296"/>
      <c r="AC167" s="296"/>
      <c r="AD167" s="296"/>
      <c r="AE167" s="296"/>
      <c r="AF167" s="614"/>
      <c r="AG167">
        <f>COUNTBLANK(K169:T169)</f>
        <v>7</v>
      </c>
      <c r="AL167" t="s">
        <v>6568</v>
      </c>
      <c r="AM167">
        <f>K169</f>
        <v>0</v>
      </c>
    </row>
    <row r="168" spans="1:39" ht="15" x14ac:dyDescent="0.25">
      <c r="A168" s="519"/>
      <c r="B168" s="520"/>
      <c r="C168" s="521"/>
      <c r="D168" s="296"/>
      <c r="E168" s="296"/>
      <c r="F168" s="296"/>
      <c r="G168" s="296"/>
      <c r="H168" s="296"/>
      <c r="I168" s="296"/>
      <c r="J168" s="296"/>
      <c r="K168" s="983"/>
      <c r="L168" s="984"/>
      <c r="M168" s="984"/>
      <c r="N168" s="985"/>
      <c r="O168" s="1206" t="s">
        <v>288</v>
      </c>
      <c r="P168" s="1206"/>
      <c r="Q168" s="1206"/>
      <c r="R168" s="1206" t="s">
        <v>268</v>
      </c>
      <c r="S168" s="1206"/>
      <c r="T168" s="1206"/>
      <c r="U168" s="419"/>
      <c r="V168" s="296"/>
      <c r="W168" s="296"/>
      <c r="X168" s="296"/>
      <c r="Y168" s="296"/>
      <c r="Z168" s="296"/>
      <c r="AA168" s="296"/>
      <c r="AB168" s="296"/>
      <c r="AC168" s="296"/>
      <c r="AD168" s="296"/>
      <c r="AE168" s="296"/>
      <c r="AF168" s="614"/>
      <c r="AG168" t="s">
        <v>6558</v>
      </c>
      <c r="AH168" t="s">
        <v>6370</v>
      </c>
      <c r="AI168" t="s">
        <v>6559</v>
      </c>
      <c r="AL168" t="s">
        <v>6558</v>
      </c>
      <c r="AM168">
        <f>COUNTIF(O169:T169,"NS")</f>
        <v>0</v>
      </c>
    </row>
    <row r="169" spans="1:39" ht="15" x14ac:dyDescent="0.25">
      <c r="A169" s="359"/>
      <c r="B169" s="335"/>
      <c r="C169" s="496"/>
      <c r="D169" s="296"/>
      <c r="E169" s="296"/>
      <c r="F169" s="296"/>
      <c r="G169" s="296"/>
      <c r="H169" s="296"/>
      <c r="I169" s="296"/>
      <c r="J169" s="296"/>
      <c r="K169" s="1207">
        <v>0</v>
      </c>
      <c r="L169" s="1207"/>
      <c r="M169" s="1207"/>
      <c r="N169" s="1207"/>
      <c r="O169" s="1207">
        <v>0</v>
      </c>
      <c r="P169" s="1207"/>
      <c r="Q169" s="1207"/>
      <c r="R169" s="1207">
        <v>0</v>
      </c>
      <c r="S169" s="1207"/>
      <c r="T169" s="1207"/>
      <c r="U169" s="372"/>
      <c r="V169" s="296"/>
      <c r="W169" s="296"/>
      <c r="X169" s="296"/>
      <c r="Y169" s="296"/>
      <c r="Z169" s="296"/>
      <c r="AA169" s="296"/>
      <c r="AB169" s="296"/>
      <c r="AC169" s="296"/>
      <c r="AD169" s="296"/>
      <c r="AE169" s="296"/>
      <c r="AF169" s="614"/>
      <c r="AG169">
        <f>COUNTIF(O169:T169,"NS")</f>
        <v>0</v>
      </c>
      <c r="AH169">
        <f>SUM(O169:T169)</f>
        <v>0</v>
      </c>
      <c r="AI169" s="710">
        <f>IF(AG167=10,0,IF(OR(AND(K169=0,AG169&gt;0),AND(K169="NS",AH169&gt;0),AND(K169="NS",AG169=0,AH169=0)),1,IF(OR(AND(K169&gt;0,AG169=2),AND(K169="NS",AG169=2),AND(K169="NS",AH169=0,AG169&gt;0),K169=AH169),0,1)))</f>
        <v>0</v>
      </c>
      <c r="AL169" t="s">
        <v>6559</v>
      </c>
      <c r="AM169" s="692">
        <f>IF(AG167=10,0,IF(OR(AND(AM166=0,AM168&gt;0),AND(AM166="NS",AM167=0,AM168=0),AND(AM166="NS",AM167&gt;0,AM167&lt;&gt;"NS")),1,IF(OR(AND(AM166="NS",AM167=0,AM168&gt;0),AND(AM168&gt;=2,AM167&lt;AM166),AM166=AM167),0,1)))</f>
        <v>0</v>
      </c>
    </row>
    <row r="170" spans="1:39" ht="15" x14ac:dyDescent="0.25">
      <c r="A170" s="7"/>
      <c r="B170" s="837" t="str">
        <f>IF(AI169=0,"","ERROR: Revisar la suma por fila ya que no coinciden con el total")</f>
        <v/>
      </c>
      <c r="C170" s="837"/>
      <c r="D170" s="837"/>
      <c r="E170" s="837"/>
      <c r="F170" s="837"/>
      <c r="G170" s="837"/>
      <c r="H170" s="837"/>
      <c r="I170" s="837"/>
      <c r="J170" s="837"/>
      <c r="K170" s="837"/>
      <c r="L170" s="837"/>
      <c r="M170" s="837"/>
      <c r="N170" s="837"/>
      <c r="O170" s="837"/>
      <c r="P170" s="837"/>
      <c r="Q170" s="837"/>
      <c r="R170" s="837"/>
      <c r="S170" s="837"/>
      <c r="T170" s="837"/>
      <c r="U170" s="837"/>
      <c r="V170" s="837"/>
      <c r="W170" s="837"/>
      <c r="X170" s="837"/>
      <c r="Y170" s="837"/>
      <c r="Z170" s="837"/>
      <c r="AA170" s="837"/>
      <c r="AB170" s="837"/>
      <c r="AC170" s="837"/>
      <c r="AD170" s="837"/>
      <c r="AE170" s="291"/>
      <c r="AF170" s="614"/>
    </row>
    <row r="171" spans="1:39" ht="15" x14ac:dyDescent="0.25">
      <c r="A171" s="7"/>
      <c r="B171" s="837" t="str">
        <f>IF(AM169=0,"","ERROR: Revisar las cantidades registradas ya que no coinciden con lo registrado en la pregunta 4")</f>
        <v/>
      </c>
      <c r="C171" s="837"/>
      <c r="D171" s="837"/>
      <c r="E171" s="837"/>
      <c r="F171" s="837"/>
      <c r="G171" s="837"/>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291"/>
      <c r="AF171" s="614"/>
    </row>
    <row r="172" spans="1:39" ht="15" x14ac:dyDescent="0.25">
      <c r="A172" s="7"/>
      <c r="B172" s="837" t="str">
        <f>IF(OR(AG167=10,AND(AC64="X",AG167=10),AND(AC64="",K169&lt;&gt;"",O169&lt;&gt;"",R169&lt;&gt;"")),"","ERROR: Favor de llenar las celdas correspondientes, de acuerdo a la preg 2")</f>
        <v/>
      </c>
      <c r="C172" s="837"/>
      <c r="D172" s="837"/>
      <c r="E172" s="837"/>
      <c r="F172" s="837"/>
      <c r="G172" s="837"/>
      <c r="H172" s="837"/>
      <c r="I172" s="837"/>
      <c r="J172" s="837"/>
      <c r="K172" s="837"/>
      <c r="L172" s="837"/>
      <c r="M172" s="837"/>
      <c r="N172" s="837"/>
      <c r="O172" s="837"/>
      <c r="P172" s="837"/>
      <c r="Q172" s="837"/>
      <c r="R172" s="837"/>
      <c r="S172" s="837"/>
      <c r="T172" s="837"/>
      <c r="U172" s="837"/>
      <c r="V172" s="837"/>
      <c r="W172" s="837"/>
      <c r="X172" s="837"/>
      <c r="Y172" s="837"/>
      <c r="Z172" s="837"/>
      <c r="AA172" s="837"/>
      <c r="AB172" s="837"/>
      <c r="AC172" s="837"/>
      <c r="AD172" s="837"/>
      <c r="AE172" s="291"/>
      <c r="AF172" s="614"/>
    </row>
    <row r="173" spans="1:39" ht="6.75" customHeight="1" x14ac:dyDescent="0.25">
      <c r="A173" s="7"/>
      <c r="B173" s="113"/>
      <c r="C173" s="303"/>
      <c r="D173" s="304"/>
      <c r="E173" s="304"/>
      <c r="F173" s="304"/>
      <c r="G173" s="304"/>
      <c r="H173" s="304"/>
      <c r="I173" s="304"/>
      <c r="J173" s="304"/>
      <c r="K173" s="304"/>
      <c r="L173" s="304"/>
      <c r="M173" s="304"/>
      <c r="N173" s="145"/>
      <c r="O173" s="145"/>
      <c r="P173" s="145"/>
      <c r="Q173" s="145"/>
      <c r="R173" s="145"/>
      <c r="S173" s="145"/>
      <c r="T173" s="145"/>
      <c r="U173" s="145"/>
      <c r="V173" s="145"/>
      <c r="W173" s="145"/>
      <c r="X173" s="145"/>
      <c r="Y173" s="145"/>
      <c r="Z173" s="303"/>
      <c r="AA173" s="303"/>
      <c r="AB173" s="303"/>
      <c r="AC173" s="303"/>
      <c r="AD173" s="303"/>
      <c r="AE173" s="303"/>
      <c r="AF173" s="614"/>
    </row>
    <row r="174" spans="1:39" ht="15" x14ac:dyDescent="0.25">
      <c r="A174" s="7"/>
      <c r="B174" s="1068" t="s">
        <v>293</v>
      </c>
      <c r="C174" s="1069"/>
      <c r="D174" s="1069"/>
      <c r="E174" s="1069"/>
      <c r="F174" s="1069"/>
      <c r="G174" s="1069"/>
      <c r="H174" s="1069"/>
      <c r="I174" s="1069"/>
      <c r="J174" s="1069"/>
      <c r="K174" s="1069"/>
      <c r="L174" s="1069"/>
      <c r="M174" s="1069"/>
      <c r="N174" s="1069"/>
      <c r="O174" s="1069"/>
      <c r="P174" s="1069"/>
      <c r="Q174" s="1069"/>
      <c r="R174" s="1069"/>
      <c r="S174" s="1069"/>
      <c r="T174" s="1069"/>
      <c r="U174" s="1069"/>
      <c r="V174" s="1069"/>
      <c r="W174" s="1069"/>
      <c r="X174" s="1069"/>
      <c r="Y174" s="1069"/>
      <c r="Z174" s="1069"/>
      <c r="AA174" s="1069"/>
      <c r="AB174" s="1069"/>
      <c r="AC174" s="1069"/>
      <c r="AD174" s="1070"/>
      <c r="AE174" s="297"/>
      <c r="AF174" s="614"/>
    </row>
    <row r="175" spans="1:39" ht="15" x14ac:dyDescent="0.25">
      <c r="A175" s="359"/>
      <c r="B175" s="338"/>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614"/>
      <c r="AG175">
        <f>COUNTBLANK(B178:F182)</f>
        <v>21</v>
      </c>
    </row>
    <row r="176" spans="1:39" ht="29.25" customHeight="1" x14ac:dyDescent="0.25">
      <c r="A176" s="326" t="s">
        <v>109</v>
      </c>
      <c r="B176" s="859" t="s">
        <v>294</v>
      </c>
      <c r="C176" s="859"/>
      <c r="D176" s="859"/>
      <c r="E176" s="859"/>
      <c r="F176" s="859"/>
      <c r="G176" s="859"/>
      <c r="H176" s="859"/>
      <c r="I176" s="859"/>
      <c r="J176" s="859"/>
      <c r="K176" s="859"/>
      <c r="L176" s="859"/>
      <c r="M176" s="859"/>
      <c r="N176" s="859"/>
      <c r="O176" s="859"/>
      <c r="P176" s="859"/>
      <c r="Q176" s="859"/>
      <c r="R176" s="859"/>
      <c r="S176" s="859"/>
      <c r="T176" s="859"/>
      <c r="U176" s="859"/>
      <c r="V176" s="859"/>
      <c r="W176" s="859"/>
      <c r="X176" s="859"/>
      <c r="Y176" s="859"/>
      <c r="Z176" s="859"/>
      <c r="AA176" s="859"/>
      <c r="AB176" s="859"/>
      <c r="AC176" s="859"/>
      <c r="AD176" s="859"/>
      <c r="AE176" s="325"/>
      <c r="AF176" s="614"/>
      <c r="AG176" t="s">
        <v>6558</v>
      </c>
      <c r="AH176" t="s">
        <v>6370</v>
      </c>
      <c r="AI176" t="s">
        <v>6559</v>
      </c>
    </row>
    <row r="177" spans="1:39" ht="15.75" thickBot="1" x14ac:dyDescent="0.3">
      <c r="A177" s="326"/>
      <c r="B177" s="365"/>
      <c r="C177" s="339"/>
      <c r="D177" s="339"/>
      <c r="E177" s="339"/>
      <c r="F177" s="339"/>
      <c r="G177" s="339"/>
      <c r="H177" s="339"/>
      <c r="I177" s="339"/>
      <c r="J177" s="339"/>
      <c r="K177" s="339"/>
      <c r="L177" s="339"/>
      <c r="M177" s="339"/>
      <c r="N177" s="339"/>
      <c r="O177" s="339"/>
      <c r="P177" s="339"/>
      <c r="Q177" s="339"/>
      <c r="R177" s="339"/>
      <c r="S177" s="339"/>
      <c r="T177" s="339"/>
      <c r="U177" s="339"/>
      <c r="V177" s="339"/>
      <c r="W177" s="339"/>
      <c r="X177" s="339"/>
      <c r="Y177" s="339"/>
      <c r="Z177" s="339"/>
      <c r="AA177" s="339"/>
      <c r="AB177" s="339"/>
      <c r="AC177" s="339"/>
      <c r="AD177" s="339"/>
      <c r="AE177" s="296"/>
      <c r="AF177" s="614"/>
      <c r="AG177" s="701">
        <f>COUNTIF(C180:F182,"NS")</f>
        <v>0</v>
      </c>
      <c r="AH177" s="703">
        <f>SUM(C180:F182)</f>
        <v>458</v>
      </c>
      <c r="AI177" s="704">
        <f>IF(AG175=24,0,IF(OR(AND(B178=0,AG177&gt;0),AND(B178="NS",AH177&gt;0),AND(B178="NS",AG177=0,AH177=0)),1,IF(OR(AND(B178&gt;0,AG177=2),AND(B178="NS",AG177=2),AND(B178="NS",AH177=0,AG177&gt;0),B178=AH177),0,1)))</f>
        <v>0</v>
      </c>
    </row>
    <row r="178" spans="1:39" ht="15.75" thickBot="1" x14ac:dyDescent="0.3">
      <c r="A178" s="326"/>
      <c r="B178" s="1191">
        <v>458</v>
      </c>
      <c r="C178" s="1192"/>
      <c r="D178" s="1192"/>
      <c r="E178" s="1193"/>
      <c r="F178" s="1194" t="s">
        <v>775</v>
      </c>
      <c r="G178" s="1195"/>
      <c r="H178" s="1195"/>
      <c r="I178" s="1195"/>
      <c r="J178" s="1195"/>
      <c r="K178" s="1195"/>
      <c r="L178" s="1195"/>
      <c r="M178" s="1195"/>
      <c r="N178" s="1195"/>
      <c r="O178" s="1195"/>
      <c r="P178" s="1195"/>
      <c r="Q178" s="1195"/>
      <c r="R178" s="1195"/>
      <c r="S178" s="1195"/>
      <c r="T178" s="1195"/>
      <c r="U178" s="1195"/>
      <c r="V178" s="1195"/>
      <c r="W178" s="1195"/>
      <c r="X178" s="1195"/>
      <c r="Y178" s="1195"/>
      <c r="Z178" s="1195"/>
      <c r="AA178" s="1195"/>
      <c r="AB178" s="1195"/>
      <c r="AC178" s="1195"/>
      <c r="AD178" s="1195"/>
      <c r="AE178" s="296"/>
      <c r="AF178" s="614"/>
    </row>
    <row r="179" spans="1:39" ht="15" x14ac:dyDescent="0.25">
      <c r="A179" s="326"/>
      <c r="B179" s="423"/>
      <c r="C179" s="423"/>
      <c r="D179" s="423"/>
      <c r="E179" s="423"/>
      <c r="F179" s="423"/>
      <c r="G179" s="423"/>
      <c r="H179" s="335"/>
      <c r="I179" s="358"/>
      <c r="J179" s="335"/>
      <c r="K179" s="358"/>
      <c r="L179" s="358"/>
      <c r="M179" s="358"/>
      <c r="N179" s="358"/>
      <c r="O179" s="358"/>
      <c r="P179" s="358"/>
      <c r="Q179" s="358"/>
      <c r="R179" s="358"/>
      <c r="S179" s="358"/>
      <c r="T179" s="358"/>
      <c r="U179" s="358"/>
      <c r="V179" s="358"/>
      <c r="W179" s="358"/>
      <c r="X179" s="358"/>
      <c r="Y179" s="358"/>
      <c r="Z179" s="358"/>
      <c r="AA179" s="358"/>
      <c r="AB179" s="358"/>
      <c r="AC179" s="358"/>
      <c r="AD179" s="358"/>
      <c r="AE179" s="288"/>
      <c r="AF179" s="614"/>
      <c r="AG179">
        <f>IF(OR(AG175=24,AND(COUNTIF(AC63:AD64,"X")=2,AG175=24),AND(COUNTIF(AC63:AD64,"X")=0,AG175=21),AND(COUNTIF(AC63:AD64,"X")=1,AG175=22)),0,1)</f>
        <v>0</v>
      </c>
    </row>
    <row r="180" spans="1:39" ht="15" x14ac:dyDescent="0.25">
      <c r="A180" s="326"/>
      <c r="B180" s="288"/>
      <c r="C180" s="1196">
        <v>458</v>
      </c>
      <c r="D180" s="1197"/>
      <c r="E180" s="1197"/>
      <c r="F180" s="1198"/>
      <c r="G180" s="323" t="s">
        <v>274</v>
      </c>
      <c r="H180" s="288"/>
      <c r="I180" s="358"/>
      <c r="J180" s="335"/>
      <c r="K180" s="358"/>
      <c r="L180" s="358"/>
      <c r="M180" s="358"/>
      <c r="N180" s="358"/>
      <c r="O180" s="358"/>
      <c r="P180" s="358"/>
      <c r="Q180" s="358"/>
      <c r="R180" s="358"/>
      <c r="S180" s="358"/>
      <c r="T180" s="358"/>
      <c r="U180" s="358"/>
      <c r="V180" s="358"/>
      <c r="W180" s="358"/>
      <c r="X180" s="358"/>
      <c r="Y180" s="358"/>
      <c r="Z180" s="358"/>
      <c r="AA180" s="358"/>
      <c r="AB180" s="358"/>
      <c r="AC180" s="358"/>
      <c r="AD180" s="358"/>
      <c r="AE180" s="288"/>
      <c r="AF180" s="614"/>
      <c r="AG180">
        <f>IF(OR(AG175=24,AND(AC63="X",C180=""),AND(AC63="",C180&lt;&gt;"")),0,1)</f>
        <v>0</v>
      </c>
    </row>
    <row r="181" spans="1:39" ht="15" x14ac:dyDescent="0.25">
      <c r="A181" s="326"/>
      <c r="B181" s="423"/>
      <c r="C181" s="423"/>
      <c r="D181" s="423"/>
      <c r="E181" s="423"/>
      <c r="F181" s="423"/>
      <c r="G181" s="335"/>
      <c r="H181" s="288"/>
      <c r="I181" s="358"/>
      <c r="J181" s="335"/>
      <c r="K181" s="358"/>
      <c r="L181" s="358"/>
      <c r="M181" s="358"/>
      <c r="N181" s="358"/>
      <c r="O181" s="358"/>
      <c r="P181" s="358"/>
      <c r="Q181" s="358"/>
      <c r="R181" s="358"/>
      <c r="S181" s="358"/>
      <c r="T181" s="358"/>
      <c r="U181" s="358"/>
      <c r="V181" s="358"/>
      <c r="W181" s="358"/>
      <c r="X181" s="358"/>
      <c r="Y181" s="358"/>
      <c r="Z181" s="358"/>
      <c r="AA181" s="358"/>
      <c r="AB181" s="358"/>
      <c r="AC181" s="358"/>
      <c r="AD181" s="358"/>
      <c r="AE181" s="288"/>
      <c r="AF181" s="614"/>
      <c r="AG181">
        <f>IF(OR(AG175=24,AND(AC64="X",C182=""),AND(AC64="",C182&lt;&gt;"")),0,1)</f>
        <v>0</v>
      </c>
    </row>
    <row r="182" spans="1:39" ht="15" x14ac:dyDescent="0.25">
      <c r="A182" s="326"/>
      <c r="B182" s="288"/>
      <c r="C182" s="1196">
        <v>0</v>
      </c>
      <c r="D182" s="1197"/>
      <c r="E182" s="1197"/>
      <c r="F182" s="1198"/>
      <c r="G182" s="323" t="s">
        <v>275</v>
      </c>
      <c r="H182" s="288"/>
      <c r="I182" s="358"/>
      <c r="J182" s="335"/>
      <c r="K182" s="358"/>
      <c r="L182" s="358"/>
      <c r="M182" s="358"/>
      <c r="N182" s="358"/>
      <c r="O182" s="358"/>
      <c r="P182" s="358"/>
      <c r="Q182" s="358"/>
      <c r="R182" s="358"/>
      <c r="S182" s="358"/>
      <c r="T182" s="358"/>
      <c r="U182" s="358"/>
      <c r="V182" s="358"/>
      <c r="W182" s="358"/>
      <c r="X182" s="358"/>
      <c r="Y182" s="358"/>
      <c r="Z182" s="358"/>
      <c r="AA182" s="358"/>
      <c r="AB182" s="358"/>
      <c r="AC182" s="358"/>
      <c r="AD182" s="358"/>
      <c r="AE182" s="288"/>
      <c r="AF182" s="614"/>
      <c r="AG182" s="691">
        <f>SUM(AG179:AG181)</f>
        <v>0</v>
      </c>
    </row>
    <row r="183" spans="1:39" ht="15" x14ac:dyDescent="0.25">
      <c r="A183" s="326"/>
      <c r="B183" s="837" t="str">
        <f>IF(AI177=0,"","ERROR: Revisar la suma por fila ya que no coincide con el Total")</f>
        <v/>
      </c>
      <c r="C183" s="837"/>
      <c r="D183" s="837"/>
      <c r="E183" s="837"/>
      <c r="F183" s="837"/>
      <c r="G183" s="837"/>
      <c r="H183" s="837"/>
      <c r="I183" s="837"/>
      <c r="J183" s="837"/>
      <c r="K183" s="837"/>
      <c r="L183" s="837"/>
      <c r="M183" s="837"/>
      <c r="N183" s="837"/>
      <c r="O183" s="837"/>
      <c r="P183" s="837"/>
      <c r="Q183" s="837"/>
      <c r="R183" s="837"/>
      <c r="S183" s="837"/>
      <c r="T183" s="837"/>
      <c r="U183" s="837"/>
      <c r="V183" s="837"/>
      <c r="W183" s="837"/>
      <c r="X183" s="837"/>
      <c r="Y183" s="837"/>
      <c r="Z183" s="837"/>
      <c r="AA183" s="837"/>
      <c r="AB183" s="837"/>
      <c r="AC183" s="837"/>
      <c r="AD183" s="837"/>
      <c r="AE183" s="288"/>
      <c r="AF183" s="614"/>
    </row>
    <row r="184" spans="1:39" ht="15" x14ac:dyDescent="0.25">
      <c r="A184" s="359"/>
      <c r="B184" s="837" t="str">
        <f>IF(AG182=0,"","ERROR: Favor de llenar las celdas correspondientes, de acuerdo a la preg 2")</f>
        <v/>
      </c>
      <c r="C184" s="837"/>
      <c r="D184" s="837"/>
      <c r="E184" s="837"/>
      <c r="F184" s="837"/>
      <c r="G184" s="837"/>
      <c r="H184" s="837"/>
      <c r="I184" s="837"/>
      <c r="J184" s="837"/>
      <c r="K184" s="837"/>
      <c r="L184" s="837"/>
      <c r="M184" s="837"/>
      <c r="N184" s="837"/>
      <c r="O184" s="837"/>
      <c r="P184" s="837"/>
      <c r="Q184" s="837"/>
      <c r="R184" s="837"/>
      <c r="S184" s="837"/>
      <c r="T184" s="837"/>
      <c r="U184" s="837"/>
      <c r="V184" s="837"/>
      <c r="W184" s="837"/>
      <c r="X184" s="837"/>
      <c r="Y184" s="837"/>
      <c r="Z184" s="837"/>
      <c r="AA184" s="837"/>
      <c r="AB184" s="837"/>
      <c r="AC184" s="837"/>
      <c r="AD184" s="837"/>
      <c r="AE184" s="496"/>
      <c r="AF184" s="614"/>
    </row>
    <row r="185" spans="1:39" ht="46.5" customHeight="1" x14ac:dyDescent="0.25">
      <c r="A185" s="392" t="s">
        <v>649</v>
      </c>
      <c r="B185" s="859" t="s">
        <v>776</v>
      </c>
      <c r="C185" s="859"/>
      <c r="D185" s="859"/>
      <c r="E185" s="859"/>
      <c r="F185" s="859"/>
      <c r="G185" s="859"/>
      <c r="H185" s="859"/>
      <c r="I185" s="859"/>
      <c r="J185" s="859"/>
      <c r="K185" s="859"/>
      <c r="L185" s="859"/>
      <c r="M185" s="859"/>
      <c r="N185" s="859"/>
      <c r="O185" s="859"/>
      <c r="P185" s="859"/>
      <c r="Q185" s="859"/>
      <c r="R185" s="859"/>
      <c r="S185" s="859"/>
      <c r="T185" s="859"/>
      <c r="U185" s="859"/>
      <c r="V185" s="859"/>
      <c r="W185" s="859"/>
      <c r="X185" s="859"/>
      <c r="Y185" s="859"/>
      <c r="Z185" s="859"/>
      <c r="AA185" s="859"/>
      <c r="AB185" s="859"/>
      <c r="AC185" s="859"/>
      <c r="AD185" s="859"/>
      <c r="AE185" s="296"/>
      <c r="AF185" s="614"/>
    </row>
    <row r="186" spans="1:39" ht="22.5" customHeight="1" x14ac:dyDescent="0.25">
      <c r="A186" s="326"/>
      <c r="B186" s="365"/>
      <c r="C186" s="845" t="s">
        <v>880</v>
      </c>
      <c r="D186" s="845"/>
      <c r="E186" s="845"/>
      <c r="F186" s="845"/>
      <c r="G186" s="845"/>
      <c r="H186" s="845"/>
      <c r="I186" s="845"/>
      <c r="J186" s="845"/>
      <c r="K186" s="845"/>
      <c r="L186" s="845"/>
      <c r="M186" s="845"/>
      <c r="N186" s="845"/>
      <c r="O186" s="845"/>
      <c r="P186" s="845"/>
      <c r="Q186" s="845"/>
      <c r="R186" s="845"/>
      <c r="S186" s="845"/>
      <c r="T186" s="845"/>
      <c r="U186" s="845"/>
      <c r="V186" s="845"/>
      <c r="W186" s="845"/>
      <c r="X186" s="845"/>
      <c r="Y186" s="845"/>
      <c r="Z186" s="845"/>
      <c r="AA186" s="845"/>
      <c r="AB186" s="845"/>
      <c r="AC186" s="845"/>
      <c r="AD186" s="845"/>
      <c r="AE186" s="296"/>
      <c r="AF186" s="614"/>
    </row>
    <row r="187" spans="1:39" ht="15" x14ac:dyDescent="0.25">
      <c r="A187" s="359"/>
      <c r="B187" s="350"/>
      <c r="C187" s="350"/>
      <c r="D187" s="350"/>
      <c r="E187" s="350"/>
      <c r="F187" s="350"/>
      <c r="G187" s="350"/>
      <c r="H187" s="350"/>
      <c r="I187" s="350"/>
      <c r="J187" s="350"/>
      <c r="K187" s="350"/>
      <c r="L187" s="350"/>
      <c r="M187" s="350"/>
      <c r="N187" s="350"/>
      <c r="O187" s="350"/>
      <c r="P187" s="350"/>
      <c r="Q187" s="350"/>
      <c r="R187" s="350"/>
      <c r="S187" s="350"/>
      <c r="T187" s="350"/>
      <c r="U187" s="350"/>
      <c r="V187" s="350"/>
      <c r="W187" s="350"/>
      <c r="X187" s="350"/>
      <c r="Y187" s="350"/>
      <c r="Z187" s="350"/>
      <c r="AA187" s="350"/>
      <c r="AB187" s="350"/>
      <c r="AC187" s="350"/>
      <c r="AD187" s="350"/>
      <c r="AE187" s="296"/>
      <c r="AF187" s="614"/>
      <c r="AM187" t="s">
        <v>6560</v>
      </c>
    </row>
    <row r="188" spans="1:39" ht="29.25" customHeight="1" x14ac:dyDescent="0.25">
      <c r="A188" s="359"/>
      <c r="B188" s="325"/>
      <c r="C188" s="942" t="s">
        <v>295</v>
      </c>
      <c r="D188" s="943"/>
      <c r="E188" s="943"/>
      <c r="F188" s="943"/>
      <c r="G188" s="943"/>
      <c r="H188" s="943"/>
      <c r="I188" s="943"/>
      <c r="J188" s="943"/>
      <c r="K188" s="943"/>
      <c r="L188" s="943"/>
      <c r="M188" s="943"/>
      <c r="N188" s="943"/>
      <c r="O188" s="943"/>
      <c r="P188" s="943"/>
      <c r="Q188" s="943"/>
      <c r="R188" s="943"/>
      <c r="S188" s="943"/>
      <c r="T188" s="943"/>
      <c r="U188" s="943"/>
      <c r="V188" s="943"/>
      <c r="W188" s="943"/>
      <c r="X188" s="943"/>
      <c r="Y188" s="943"/>
      <c r="Z188" s="943"/>
      <c r="AA188" s="943"/>
      <c r="AB188" s="943"/>
      <c r="AC188" s="943"/>
      <c r="AD188" s="944"/>
      <c r="AE188" s="296"/>
      <c r="AF188" s="614"/>
      <c r="AL188" t="s">
        <v>6569</v>
      </c>
      <c r="AM188" s="705">
        <f>C180</f>
        <v>458</v>
      </c>
    </row>
    <row r="189" spans="1:39" ht="39" customHeight="1" x14ac:dyDescent="0.25">
      <c r="A189" s="359"/>
      <c r="B189" s="377"/>
      <c r="C189" s="875" t="s">
        <v>266</v>
      </c>
      <c r="D189" s="876"/>
      <c r="E189" s="876"/>
      <c r="F189" s="877"/>
      <c r="G189" s="979" t="s">
        <v>281</v>
      </c>
      <c r="H189" s="980"/>
      <c r="I189" s="980"/>
      <c r="J189" s="980"/>
      <c r="K189" s="980"/>
      <c r="L189" s="981"/>
      <c r="M189" s="1133" t="s">
        <v>296</v>
      </c>
      <c r="N189" s="1134"/>
      <c r="O189" s="1135"/>
      <c r="P189" s="1133" t="s">
        <v>96</v>
      </c>
      <c r="Q189" s="1134"/>
      <c r="R189" s="1135"/>
      <c r="S189" s="1133" t="s">
        <v>777</v>
      </c>
      <c r="T189" s="1134"/>
      <c r="U189" s="1135"/>
      <c r="V189" s="1133" t="s">
        <v>778</v>
      </c>
      <c r="W189" s="1134"/>
      <c r="X189" s="1135"/>
      <c r="Y189" s="1199" t="s">
        <v>297</v>
      </c>
      <c r="Z189" s="1200"/>
      <c r="AA189" s="1201"/>
      <c r="AB189" s="1133" t="s">
        <v>298</v>
      </c>
      <c r="AC189" s="1134"/>
      <c r="AD189" s="1135"/>
      <c r="AE189" s="296"/>
      <c r="AF189" s="614"/>
      <c r="AG189">
        <f>COUNTBLANK(G191:AD191)</f>
        <v>16</v>
      </c>
      <c r="AL189" t="s">
        <v>6570</v>
      </c>
      <c r="AM189">
        <f>C191</f>
        <v>458</v>
      </c>
    </row>
    <row r="190" spans="1:39" ht="59.25" customHeight="1" x14ac:dyDescent="0.25">
      <c r="A190" s="359"/>
      <c r="B190" s="377"/>
      <c r="C190" s="878"/>
      <c r="D190" s="879"/>
      <c r="E190" s="879"/>
      <c r="F190" s="880"/>
      <c r="G190" s="979" t="s">
        <v>299</v>
      </c>
      <c r="H190" s="980"/>
      <c r="I190" s="981"/>
      <c r="J190" s="979" t="s">
        <v>300</v>
      </c>
      <c r="K190" s="980"/>
      <c r="L190" s="981"/>
      <c r="M190" s="1136"/>
      <c r="N190" s="1137"/>
      <c r="O190" s="1138"/>
      <c r="P190" s="1136"/>
      <c r="Q190" s="1137"/>
      <c r="R190" s="1138"/>
      <c r="S190" s="1136"/>
      <c r="T190" s="1137"/>
      <c r="U190" s="1138"/>
      <c r="V190" s="1136"/>
      <c r="W190" s="1137"/>
      <c r="X190" s="1138"/>
      <c r="Y190" s="1202"/>
      <c r="Z190" s="1203"/>
      <c r="AA190" s="1204"/>
      <c r="AB190" s="1136"/>
      <c r="AC190" s="1137"/>
      <c r="AD190" s="1138"/>
      <c r="AE190" s="296"/>
      <c r="AF190" s="614"/>
      <c r="AG190" t="s">
        <v>6558</v>
      </c>
      <c r="AH190" t="s">
        <v>6370</v>
      </c>
      <c r="AI190" t="s">
        <v>6559</v>
      </c>
      <c r="AL190" t="s">
        <v>6558</v>
      </c>
      <c r="AM190">
        <f>COUNTIF(G191:AD191,"NS")</f>
        <v>0</v>
      </c>
    </row>
    <row r="191" spans="1:39" ht="15" x14ac:dyDescent="0.25">
      <c r="A191" s="359"/>
      <c r="B191" s="512"/>
      <c r="C191" s="942">
        <f>IF(C180="","",C180)</f>
        <v>458</v>
      </c>
      <c r="D191" s="943"/>
      <c r="E191" s="943"/>
      <c r="F191" s="944"/>
      <c r="G191" s="861">
        <v>334</v>
      </c>
      <c r="H191" s="1131"/>
      <c r="I191" s="862"/>
      <c r="J191" s="861">
        <v>0</v>
      </c>
      <c r="K191" s="1131"/>
      <c r="L191" s="862"/>
      <c r="M191" s="861">
        <v>10</v>
      </c>
      <c r="N191" s="1131"/>
      <c r="O191" s="862"/>
      <c r="P191" s="861">
        <v>0</v>
      </c>
      <c r="Q191" s="1131"/>
      <c r="R191" s="862"/>
      <c r="S191" s="861">
        <v>0</v>
      </c>
      <c r="T191" s="1131"/>
      <c r="U191" s="862"/>
      <c r="V191" s="861">
        <v>113</v>
      </c>
      <c r="W191" s="1131"/>
      <c r="X191" s="862"/>
      <c r="Y191" s="861">
        <v>1</v>
      </c>
      <c r="Z191" s="1131"/>
      <c r="AA191" s="862"/>
      <c r="AB191" s="861">
        <v>0</v>
      </c>
      <c r="AC191" s="1131"/>
      <c r="AD191" s="862"/>
      <c r="AE191" s="296"/>
      <c r="AF191" s="614"/>
      <c r="AG191">
        <f>COUNTIF(G191:AD191,"NS")</f>
        <v>0</v>
      </c>
      <c r="AH191">
        <f>SUM(G191:AD191)</f>
        <v>458</v>
      </c>
      <c r="AI191" s="708">
        <f>IF(AG189=24,0,IF(OR(AND(C191=0,AG191&gt;0),AND(C191="NS",AH191&gt;0),AND(C191="NS",AH191=0,AG191=0)),1,IF(OR(AND(AG191&gt;=2,C191&gt;AH191),AND(C191="NS",AH191=0,AG191&gt;0),C191=AH191),0,1)))</f>
        <v>0</v>
      </c>
      <c r="AL191" t="s">
        <v>6559</v>
      </c>
      <c r="AM191" s="692">
        <f>IF(AG189=24,0,IF(OR(AND(AM188=0,AM190&gt;0),AND(AM188="NS",AM189=0,AM190=0),AND(AM188="NS",AM189&gt;0,AM189&lt;&gt;"NS")),1,IF(OR(AND(AM188="NS",AM189=0,AM190&gt;0),AND(AM190&gt;=2,AM189&lt;AM188),AM188=AM189),0,1)))</f>
        <v>0</v>
      </c>
    </row>
    <row r="192" spans="1:39" ht="15" x14ac:dyDescent="0.25">
      <c r="A192" s="7"/>
      <c r="B192" s="837" t="str">
        <f>IF(AI191=0,"","ERROR: Revisar la suma por fila ya que no coincide con el total")</f>
        <v/>
      </c>
      <c r="C192" s="837"/>
      <c r="D192" s="837"/>
      <c r="E192" s="837"/>
      <c r="F192" s="837"/>
      <c r="G192" s="837"/>
      <c r="H192" s="837"/>
      <c r="I192" s="837"/>
      <c r="J192" s="837"/>
      <c r="K192" s="837"/>
      <c r="L192" s="837"/>
      <c r="M192" s="837"/>
      <c r="N192" s="837"/>
      <c r="O192" s="837"/>
      <c r="P192" s="837"/>
      <c r="Q192" s="837"/>
      <c r="R192" s="837"/>
      <c r="S192" s="837"/>
      <c r="T192" s="837"/>
      <c r="U192" s="837"/>
      <c r="V192" s="837"/>
      <c r="W192" s="837"/>
      <c r="X192" s="837"/>
      <c r="Y192" s="837"/>
      <c r="Z192" s="837"/>
      <c r="AA192" s="837"/>
      <c r="AB192" s="837"/>
      <c r="AC192" s="837"/>
      <c r="AD192" s="837"/>
      <c r="AE192" s="291"/>
      <c r="AF192" s="614"/>
    </row>
    <row r="193" spans="1:35" ht="15" x14ac:dyDescent="0.25">
      <c r="A193" s="7"/>
      <c r="B193" s="837" t="str">
        <f>IF(OR(AG189=24,AND(AC63="X",AG189=28),AND(AC63="",C191&lt;&gt;"",G191&lt;&gt;"",J191&lt;&gt;"",M191&lt;&gt;"",P191&lt;&gt;"",S191&lt;&gt;"",V191&lt;&gt;"",Y191&lt;&gt;"",AB191&lt;&gt;"")),"","ERROR: Favor de llenar las celdas correspondientes, de acuerdo a la preg 2")</f>
        <v/>
      </c>
      <c r="C193" s="837"/>
      <c r="D193" s="837"/>
      <c r="E193" s="837"/>
      <c r="F193" s="837"/>
      <c r="G193" s="837"/>
      <c r="H193" s="837"/>
      <c r="I193" s="837"/>
      <c r="J193" s="837"/>
      <c r="K193" s="837"/>
      <c r="L193" s="837"/>
      <c r="M193" s="837"/>
      <c r="N193" s="837"/>
      <c r="O193" s="837"/>
      <c r="P193" s="837"/>
      <c r="Q193" s="837"/>
      <c r="R193" s="837"/>
      <c r="S193" s="837"/>
      <c r="T193" s="837"/>
      <c r="U193" s="837"/>
      <c r="V193" s="837"/>
      <c r="W193" s="837"/>
      <c r="X193" s="837"/>
      <c r="Y193" s="837"/>
      <c r="Z193" s="837"/>
      <c r="AA193" s="837"/>
      <c r="AB193" s="837"/>
      <c r="AC193" s="837"/>
      <c r="AD193" s="837"/>
      <c r="AE193" s="291"/>
      <c r="AF193" s="614"/>
    </row>
    <row r="194" spans="1:35" ht="15" x14ac:dyDescent="0.25">
      <c r="A194" s="5"/>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55"/>
      <c r="AF194" s="614"/>
    </row>
    <row r="195" spans="1:35" ht="15" x14ac:dyDescent="0.25">
      <c r="A195" s="7"/>
      <c r="B195" s="1068" t="s">
        <v>301</v>
      </c>
      <c r="C195" s="1069"/>
      <c r="D195" s="1069"/>
      <c r="E195" s="1069"/>
      <c r="F195" s="1069"/>
      <c r="G195" s="1069"/>
      <c r="H195" s="1069"/>
      <c r="I195" s="1069"/>
      <c r="J195" s="1069"/>
      <c r="K195" s="1069"/>
      <c r="L195" s="1069"/>
      <c r="M195" s="1069"/>
      <c r="N195" s="1069"/>
      <c r="O195" s="1069"/>
      <c r="P195" s="1069"/>
      <c r="Q195" s="1069"/>
      <c r="R195" s="1069"/>
      <c r="S195" s="1069"/>
      <c r="T195" s="1069"/>
      <c r="U195" s="1069"/>
      <c r="V195" s="1069"/>
      <c r="W195" s="1069"/>
      <c r="X195" s="1069"/>
      <c r="Y195" s="1069"/>
      <c r="Z195" s="1069"/>
      <c r="AA195" s="1069"/>
      <c r="AB195" s="1069"/>
      <c r="AC195" s="1069"/>
      <c r="AD195" s="1070"/>
      <c r="AE195" s="297"/>
      <c r="AF195" s="614"/>
    </row>
    <row r="196" spans="1:35" ht="15" x14ac:dyDescent="0.25">
      <c r="A196" s="7"/>
      <c r="B196" s="305"/>
      <c r="C196" s="303"/>
      <c r="D196" s="303"/>
      <c r="E196" s="303"/>
      <c r="F196" s="303"/>
      <c r="G196" s="303"/>
      <c r="H196" s="303"/>
      <c r="I196" s="303"/>
      <c r="J196" s="303"/>
      <c r="K196" s="303"/>
      <c r="L196" s="303"/>
      <c r="M196" s="303"/>
      <c r="N196" s="303"/>
      <c r="O196" s="303"/>
      <c r="P196" s="303"/>
      <c r="Q196" s="303"/>
      <c r="R196" s="303"/>
      <c r="S196" s="303"/>
      <c r="T196" s="303"/>
      <c r="U196" s="303"/>
      <c r="V196" s="303"/>
      <c r="W196" s="303"/>
      <c r="X196" s="303"/>
      <c r="Y196" s="303"/>
      <c r="Z196" s="303"/>
      <c r="AA196" s="303"/>
      <c r="AB196" s="303"/>
      <c r="AC196" s="303"/>
      <c r="AD196" s="303"/>
      <c r="AE196" s="303"/>
      <c r="AF196" s="614"/>
      <c r="AG196">
        <f>COUNTBLANK(B199:F203)</f>
        <v>21</v>
      </c>
    </row>
    <row r="197" spans="1:35" ht="37.5" customHeight="1" x14ac:dyDescent="0.25">
      <c r="A197" s="511" t="s">
        <v>133</v>
      </c>
      <c r="B197" s="1182" t="s">
        <v>303</v>
      </c>
      <c r="C197" s="1182"/>
      <c r="D197" s="1182"/>
      <c r="E197" s="1182"/>
      <c r="F197" s="1182"/>
      <c r="G197" s="1182"/>
      <c r="H197" s="1182"/>
      <c r="I197" s="1182"/>
      <c r="J197" s="1182"/>
      <c r="K197" s="1182"/>
      <c r="L197" s="1182"/>
      <c r="M197" s="1182"/>
      <c r="N197" s="1182"/>
      <c r="O197" s="1182"/>
      <c r="P197" s="1182"/>
      <c r="Q197" s="1182"/>
      <c r="R197" s="1182"/>
      <c r="S197" s="1182"/>
      <c r="T197" s="1182"/>
      <c r="U197" s="1182"/>
      <c r="V197" s="1182"/>
      <c r="W197" s="1182"/>
      <c r="X197" s="1182"/>
      <c r="Y197" s="1182"/>
      <c r="Z197" s="1182"/>
      <c r="AA197" s="1182"/>
      <c r="AB197" s="1182"/>
      <c r="AC197" s="1182"/>
      <c r="AD197" s="1182"/>
      <c r="AE197" s="291"/>
      <c r="AF197" s="614"/>
      <c r="AG197" t="s">
        <v>6558</v>
      </c>
      <c r="AH197" t="s">
        <v>6370</v>
      </c>
      <c r="AI197" t="s">
        <v>6559</v>
      </c>
    </row>
    <row r="198" spans="1:35" ht="15.75" thickBot="1" x14ac:dyDescent="0.3">
      <c r="A198" s="511"/>
      <c r="B198" s="354"/>
      <c r="C198" s="355"/>
      <c r="D198" s="355"/>
      <c r="E198" s="355"/>
      <c r="F198" s="355"/>
      <c r="G198" s="355"/>
      <c r="H198" s="355"/>
      <c r="I198" s="355"/>
      <c r="J198" s="355"/>
      <c r="K198" s="355"/>
      <c r="L198" s="355"/>
      <c r="M198" s="355"/>
      <c r="N198" s="355"/>
      <c r="O198" s="355"/>
      <c r="P198" s="355"/>
      <c r="Q198" s="355"/>
      <c r="R198" s="355"/>
      <c r="S198" s="355"/>
      <c r="T198" s="355"/>
      <c r="U198" s="355"/>
      <c r="V198" s="355"/>
      <c r="W198" s="355"/>
      <c r="X198" s="355"/>
      <c r="Y198" s="355"/>
      <c r="Z198" s="355"/>
      <c r="AA198" s="355"/>
      <c r="AB198" s="355"/>
      <c r="AC198" s="355"/>
      <c r="AD198" s="355"/>
      <c r="AE198" s="291"/>
      <c r="AF198" s="614"/>
      <c r="AG198" s="701">
        <f>COUNTIF(C201:F203,"NS")</f>
        <v>0</v>
      </c>
      <c r="AH198" s="703">
        <f>SUM(C201:F203)</f>
        <v>8</v>
      </c>
      <c r="AI198" s="704">
        <f>IF(AG196=24,0,IF(OR(AND(B199=0,AG198&gt;0),AND(B199="NS",AH198&gt;0),AND(B199="NS",AG198=0,AH198=0)),1,IF(OR(AND(B199&gt;0,AG198=2),AND(B199="NS",AG198=2),AND(B199="NS",AH198=0,AG198&gt;0),B199=AH198),0,1)))</f>
        <v>0</v>
      </c>
    </row>
    <row r="199" spans="1:35" ht="15.75" thickBot="1" x14ac:dyDescent="0.3">
      <c r="A199" s="5"/>
      <c r="B199" s="1183">
        <v>8</v>
      </c>
      <c r="C199" s="1184"/>
      <c r="D199" s="1184"/>
      <c r="E199" s="1185"/>
      <c r="F199" s="1186" t="s">
        <v>302</v>
      </c>
      <c r="G199" s="1187"/>
      <c r="H199" s="1187"/>
      <c r="I199" s="1187"/>
      <c r="J199" s="1187"/>
      <c r="K199" s="1187"/>
      <c r="L199" s="1187"/>
      <c r="M199" s="1187"/>
      <c r="N199" s="1187"/>
      <c r="O199" s="1187"/>
      <c r="P199" s="1187"/>
      <c r="Q199" s="1187"/>
      <c r="R199" s="1187"/>
      <c r="S199" s="1187"/>
      <c r="T199" s="1187"/>
      <c r="U199" s="1187"/>
      <c r="V199" s="1187"/>
      <c r="W199" s="1187"/>
      <c r="X199" s="1187"/>
      <c r="Y199" s="1187"/>
      <c r="Z199" s="1187"/>
      <c r="AA199" s="1187"/>
      <c r="AB199" s="1187"/>
      <c r="AC199" s="1187"/>
      <c r="AD199" s="1187"/>
      <c r="AE199" s="291"/>
      <c r="AF199" s="614"/>
    </row>
    <row r="200" spans="1:35" ht="15" x14ac:dyDescent="0.25">
      <c r="A200" s="5"/>
      <c r="B200" s="301"/>
      <c r="C200" s="301"/>
      <c r="D200" s="301"/>
      <c r="E200" s="301"/>
      <c r="F200" s="301"/>
      <c r="G200" s="301"/>
      <c r="H200" s="113"/>
      <c r="I200" s="143"/>
      <c r="J200" s="113"/>
      <c r="K200" s="143"/>
      <c r="L200" s="143"/>
      <c r="M200" s="143"/>
      <c r="N200" s="143"/>
      <c r="O200" s="143"/>
      <c r="P200" s="143"/>
      <c r="Q200" s="143"/>
      <c r="R200" s="143"/>
      <c r="S200" s="143"/>
      <c r="T200" s="143"/>
      <c r="U200" s="143"/>
      <c r="V200" s="143"/>
      <c r="W200" s="143"/>
      <c r="X200" s="143"/>
      <c r="Y200" s="143"/>
      <c r="Z200" s="143"/>
      <c r="AA200" s="143"/>
      <c r="AB200" s="143"/>
      <c r="AC200" s="143"/>
      <c r="AD200" s="143"/>
      <c r="AE200" s="108"/>
      <c r="AF200" s="614"/>
      <c r="AG200">
        <f>IF(OR(AG196=24,AND(COUNTIF(AC63:AD64,"X")=2,AG196=24),AND(COUNTIF(AC63:AD64,"X")=0,AG196=21),AND(COUNTIF(AC63:AD64,"X")=1,AG196=22)),0,1)</f>
        <v>0</v>
      </c>
    </row>
    <row r="201" spans="1:35" ht="15" x14ac:dyDescent="0.25">
      <c r="A201" s="5"/>
      <c r="B201" s="108"/>
      <c r="C201" s="1188">
        <v>8</v>
      </c>
      <c r="D201" s="1189"/>
      <c r="E201" s="1189"/>
      <c r="F201" s="1190"/>
      <c r="G201" s="6" t="s">
        <v>274</v>
      </c>
      <c r="H201" s="108"/>
      <c r="I201" s="143"/>
      <c r="J201" s="113"/>
      <c r="K201" s="143"/>
      <c r="L201" s="143"/>
      <c r="M201" s="143"/>
      <c r="N201" s="143"/>
      <c r="O201" s="143"/>
      <c r="P201" s="143"/>
      <c r="Q201" s="143"/>
      <c r="R201" s="143"/>
      <c r="S201" s="143"/>
      <c r="T201" s="143"/>
      <c r="U201" s="143"/>
      <c r="V201" s="143"/>
      <c r="W201" s="143"/>
      <c r="X201" s="143"/>
      <c r="Y201" s="143"/>
      <c r="Z201" s="143"/>
      <c r="AA201" s="143"/>
      <c r="AB201" s="143"/>
      <c r="AC201" s="143"/>
      <c r="AD201" s="143"/>
      <c r="AE201" s="108"/>
      <c r="AF201" s="614"/>
      <c r="AG201">
        <f>IF(OR(AG196=24,AND(AC63="X",C201=""),AND(AC63="",C201&lt;&gt;"")),0,1)</f>
        <v>0</v>
      </c>
    </row>
    <row r="202" spans="1:35" ht="15" x14ac:dyDescent="0.25">
      <c r="A202" s="5"/>
      <c r="B202" s="301"/>
      <c r="C202" s="301"/>
      <c r="D202" s="301"/>
      <c r="E202" s="301"/>
      <c r="F202" s="301"/>
      <c r="G202" s="113"/>
      <c r="H202" s="108"/>
      <c r="I202" s="143"/>
      <c r="J202" s="113"/>
      <c r="K202" s="143"/>
      <c r="L202" s="143"/>
      <c r="M202" s="143"/>
      <c r="N202" s="143"/>
      <c r="O202" s="143"/>
      <c r="P202" s="143"/>
      <c r="Q202" s="143"/>
      <c r="R202" s="143"/>
      <c r="S202" s="143"/>
      <c r="T202" s="143"/>
      <c r="U202" s="143"/>
      <c r="V202" s="143"/>
      <c r="W202" s="143"/>
      <c r="X202" s="143"/>
      <c r="Y202" s="143"/>
      <c r="Z202" s="143"/>
      <c r="AA202" s="143"/>
      <c r="AB202" s="143"/>
      <c r="AC202" s="143"/>
      <c r="AD202" s="143"/>
      <c r="AE202" s="108"/>
      <c r="AF202" s="614"/>
      <c r="AG202">
        <f>IF(OR(AG196=24,AND(AC64="X",C203=""),AND(AC64="",C203&lt;&gt;"")),0,1)</f>
        <v>0</v>
      </c>
    </row>
    <row r="203" spans="1:35" ht="15" x14ac:dyDescent="0.25">
      <c r="A203" s="5"/>
      <c r="B203" s="108"/>
      <c r="C203" s="1188">
        <v>0</v>
      </c>
      <c r="D203" s="1189"/>
      <c r="E203" s="1189"/>
      <c r="F203" s="1190"/>
      <c r="G203" s="6" t="s">
        <v>275</v>
      </c>
      <c r="H203" s="108"/>
      <c r="I203" s="143"/>
      <c r="J203" s="113"/>
      <c r="K203" s="143"/>
      <c r="L203" s="143"/>
      <c r="M203" s="143"/>
      <c r="N203" s="143"/>
      <c r="O203" s="143"/>
      <c r="P203" s="143"/>
      <c r="Q203" s="143"/>
      <c r="R203" s="143"/>
      <c r="S203" s="143"/>
      <c r="T203" s="143"/>
      <c r="U203" s="143"/>
      <c r="V203" s="143"/>
      <c r="W203" s="143"/>
      <c r="X203" s="143"/>
      <c r="Y203" s="143"/>
      <c r="Z203" s="143"/>
      <c r="AA203" s="143"/>
      <c r="AB203" s="143"/>
      <c r="AC203" s="143"/>
      <c r="AD203" s="143"/>
      <c r="AE203" s="108"/>
      <c r="AF203" s="614"/>
      <c r="AG203" s="691">
        <f>SUM(AG200:AG202)</f>
        <v>0</v>
      </c>
    </row>
    <row r="204" spans="1:35" s="682" customFormat="1" ht="15" x14ac:dyDescent="0.25">
      <c r="A204" s="5"/>
      <c r="B204" s="837" t="str">
        <f>IF(AI198=0,"","ERROR: Revisar la suma por fila ya que no coincide con el Total")</f>
        <v/>
      </c>
      <c r="C204" s="837"/>
      <c r="D204" s="837"/>
      <c r="E204" s="837"/>
      <c r="F204" s="837"/>
      <c r="G204" s="837"/>
      <c r="H204" s="837"/>
      <c r="I204" s="837"/>
      <c r="J204" s="837"/>
      <c r="K204" s="837"/>
      <c r="L204" s="837"/>
      <c r="M204" s="837"/>
      <c r="N204" s="837"/>
      <c r="O204" s="837"/>
      <c r="P204" s="837"/>
      <c r="Q204" s="837"/>
      <c r="R204" s="837"/>
      <c r="S204" s="837"/>
      <c r="T204" s="837"/>
      <c r="U204" s="837"/>
      <c r="V204" s="837"/>
      <c r="W204" s="837"/>
      <c r="X204" s="837"/>
      <c r="Y204" s="837"/>
      <c r="Z204" s="837"/>
      <c r="AA204" s="837"/>
      <c r="AB204" s="837"/>
      <c r="AC204" s="837"/>
      <c r="AD204" s="837"/>
      <c r="AE204" s="108"/>
      <c r="AF204" s="681"/>
    </row>
    <row r="205" spans="1:35" s="682" customFormat="1" ht="15.75" thickBot="1" x14ac:dyDescent="0.3">
      <c r="A205" s="293"/>
      <c r="B205" s="837" t="str">
        <f>IF(AG203=0,"","ERROR: Favor de llenar las celdas correspondientes, de acuerdo a la preg 2")</f>
        <v/>
      </c>
      <c r="C205" s="837"/>
      <c r="D205" s="837"/>
      <c r="E205" s="837"/>
      <c r="F205" s="837"/>
      <c r="G205" s="837"/>
      <c r="H205" s="837"/>
      <c r="I205" s="837"/>
      <c r="J205" s="837"/>
      <c r="K205" s="837"/>
      <c r="L205" s="837"/>
      <c r="M205" s="837"/>
      <c r="N205" s="837"/>
      <c r="O205" s="837"/>
      <c r="P205" s="837"/>
      <c r="Q205" s="837"/>
      <c r="R205" s="837"/>
      <c r="S205" s="837"/>
      <c r="T205" s="837"/>
      <c r="U205" s="837"/>
      <c r="V205" s="837"/>
      <c r="W205" s="837"/>
      <c r="X205" s="837"/>
      <c r="Y205" s="837"/>
      <c r="Z205" s="837"/>
      <c r="AA205" s="837"/>
      <c r="AB205" s="837"/>
      <c r="AC205" s="837"/>
      <c r="AD205" s="837"/>
      <c r="AE205" s="296"/>
      <c r="AF205" s="681"/>
    </row>
    <row r="206" spans="1:35" s="682" customFormat="1" ht="15.75" thickBot="1" x14ac:dyDescent="0.3">
      <c r="A206" s="86"/>
      <c r="B206" s="1109" t="s">
        <v>304</v>
      </c>
      <c r="C206" s="1110"/>
      <c r="D206" s="1110"/>
      <c r="E206" s="1110"/>
      <c r="F206" s="1110"/>
      <c r="G206" s="1110"/>
      <c r="H206" s="1110"/>
      <c r="I206" s="1110"/>
      <c r="J206" s="1110"/>
      <c r="K206" s="1110"/>
      <c r="L206" s="1110"/>
      <c r="M206" s="1110"/>
      <c r="N206" s="1110"/>
      <c r="O206" s="1110"/>
      <c r="P206" s="1110"/>
      <c r="Q206" s="1110"/>
      <c r="R206" s="1110"/>
      <c r="S206" s="1110"/>
      <c r="T206" s="1110"/>
      <c r="U206" s="1110"/>
      <c r="V206" s="1110"/>
      <c r="W206" s="1110"/>
      <c r="X206" s="1110"/>
      <c r="Y206" s="1110"/>
      <c r="Z206" s="1110"/>
      <c r="AA206" s="1110"/>
      <c r="AB206" s="1110"/>
      <c r="AC206" s="1110"/>
      <c r="AD206" s="1110"/>
      <c r="AE206" s="297"/>
      <c r="AF206" s="681"/>
    </row>
    <row r="207" spans="1:35" s="682" customFormat="1" ht="15" x14ac:dyDescent="0.25">
      <c r="A207" s="7"/>
      <c r="B207" s="1112" t="s">
        <v>71</v>
      </c>
      <c r="C207" s="1113"/>
      <c r="D207" s="1113"/>
      <c r="E207" s="1113"/>
      <c r="F207" s="1113"/>
      <c r="G207" s="1113"/>
      <c r="H207" s="1113"/>
      <c r="I207" s="1113"/>
      <c r="J207" s="1113"/>
      <c r="K207" s="1113"/>
      <c r="L207" s="1113"/>
      <c r="M207" s="1113"/>
      <c r="N207" s="1113"/>
      <c r="O207" s="1113"/>
      <c r="P207" s="1113"/>
      <c r="Q207" s="1113"/>
      <c r="R207" s="1113"/>
      <c r="S207" s="1113"/>
      <c r="T207" s="1113"/>
      <c r="U207" s="1113"/>
      <c r="V207" s="1113"/>
      <c r="W207" s="1113"/>
      <c r="X207" s="1113"/>
      <c r="Y207" s="1113"/>
      <c r="Z207" s="1113"/>
      <c r="AA207" s="1113"/>
      <c r="AB207" s="1113"/>
      <c r="AC207" s="1113"/>
      <c r="AD207" s="1114"/>
      <c r="AE207" s="275"/>
      <c r="AF207" s="681"/>
    </row>
    <row r="208" spans="1:35" s="682" customFormat="1" ht="24.75" customHeight="1" x14ac:dyDescent="0.25">
      <c r="A208" s="276"/>
      <c r="B208" s="147"/>
      <c r="C208" s="1139" t="s">
        <v>305</v>
      </c>
      <c r="D208" s="1139"/>
      <c r="E208" s="1139"/>
      <c r="F208" s="1139"/>
      <c r="G208" s="1139"/>
      <c r="H208" s="1139"/>
      <c r="I208" s="1139"/>
      <c r="J208" s="1139"/>
      <c r="K208" s="1139"/>
      <c r="L208" s="1139"/>
      <c r="M208" s="1139"/>
      <c r="N208" s="1139"/>
      <c r="O208" s="1139"/>
      <c r="P208" s="1139"/>
      <c r="Q208" s="1139"/>
      <c r="R208" s="1139"/>
      <c r="S208" s="1139"/>
      <c r="T208" s="1139"/>
      <c r="U208" s="1139"/>
      <c r="V208" s="1139"/>
      <c r="W208" s="1139"/>
      <c r="X208" s="1139"/>
      <c r="Y208" s="1139"/>
      <c r="Z208" s="1139"/>
      <c r="AA208" s="1139"/>
      <c r="AB208" s="1139"/>
      <c r="AC208" s="1139"/>
      <c r="AD208" s="1140"/>
      <c r="AE208" s="277"/>
      <c r="AF208" s="681"/>
    </row>
    <row r="209" spans="1:35" ht="39.75" customHeight="1" x14ac:dyDescent="0.25">
      <c r="A209" s="276"/>
      <c r="B209" s="147"/>
      <c r="C209" s="1178" t="s">
        <v>235</v>
      </c>
      <c r="D209" s="1178"/>
      <c r="E209" s="1178"/>
      <c r="F209" s="1178"/>
      <c r="G209" s="1178"/>
      <c r="H209" s="1178"/>
      <c r="I209" s="1178"/>
      <c r="J209" s="1178"/>
      <c r="K209" s="1178"/>
      <c r="L209" s="1178"/>
      <c r="M209" s="1178"/>
      <c r="N209" s="1178"/>
      <c r="O209" s="1178"/>
      <c r="P209" s="1178"/>
      <c r="Q209" s="1178"/>
      <c r="R209" s="1178"/>
      <c r="S209" s="1178"/>
      <c r="T209" s="1178"/>
      <c r="U209" s="1178"/>
      <c r="V209" s="1178"/>
      <c r="W209" s="1178"/>
      <c r="X209" s="1178"/>
      <c r="Y209" s="1178"/>
      <c r="Z209" s="1178"/>
      <c r="AA209" s="1178"/>
      <c r="AB209" s="1178"/>
      <c r="AC209" s="1178"/>
      <c r="AD209" s="1179"/>
      <c r="AE209" s="277"/>
      <c r="AF209" s="614"/>
    </row>
    <row r="210" spans="1:35" ht="27.75" customHeight="1" x14ac:dyDescent="0.25">
      <c r="A210" s="276"/>
      <c r="B210" s="147"/>
      <c r="C210" s="1178" t="s">
        <v>225</v>
      </c>
      <c r="D210" s="1178"/>
      <c r="E210" s="1178"/>
      <c r="F210" s="1178"/>
      <c r="G210" s="1178"/>
      <c r="H210" s="1178"/>
      <c r="I210" s="1178"/>
      <c r="J210" s="1178"/>
      <c r="K210" s="1178"/>
      <c r="L210" s="1178"/>
      <c r="M210" s="1178"/>
      <c r="N210" s="1178"/>
      <c r="O210" s="1178"/>
      <c r="P210" s="1178"/>
      <c r="Q210" s="1178"/>
      <c r="R210" s="1178"/>
      <c r="S210" s="1178"/>
      <c r="T210" s="1178"/>
      <c r="U210" s="1178"/>
      <c r="V210" s="1178"/>
      <c r="W210" s="1178"/>
      <c r="X210" s="1178"/>
      <c r="Y210" s="1178"/>
      <c r="Z210" s="1178"/>
      <c r="AA210" s="1178"/>
      <c r="AB210" s="1178"/>
      <c r="AC210" s="1178"/>
      <c r="AD210" s="1179"/>
      <c r="AE210" s="277"/>
      <c r="AF210" s="614"/>
    </row>
    <row r="211" spans="1:35" ht="15" x14ac:dyDescent="0.25">
      <c r="A211" s="359"/>
      <c r="B211" s="364"/>
      <c r="C211" s="842" t="s">
        <v>226</v>
      </c>
      <c r="D211" s="842"/>
      <c r="E211" s="842"/>
      <c r="F211" s="842"/>
      <c r="G211" s="842"/>
      <c r="H211" s="842"/>
      <c r="I211" s="842"/>
      <c r="J211" s="842"/>
      <c r="K211" s="842"/>
      <c r="L211" s="842"/>
      <c r="M211" s="842"/>
      <c r="N211" s="842"/>
      <c r="O211" s="842"/>
      <c r="P211" s="842"/>
      <c r="Q211" s="842"/>
      <c r="R211" s="842"/>
      <c r="S211" s="842"/>
      <c r="T211" s="842"/>
      <c r="U211" s="842"/>
      <c r="V211" s="842"/>
      <c r="W211" s="842"/>
      <c r="X211" s="842"/>
      <c r="Y211" s="842"/>
      <c r="Z211" s="842"/>
      <c r="AA211" s="842"/>
      <c r="AB211" s="842"/>
      <c r="AC211" s="842"/>
      <c r="AD211" s="843"/>
      <c r="AE211" s="323"/>
      <c r="AF211" s="614"/>
    </row>
    <row r="212" spans="1:35" ht="15" x14ac:dyDescent="0.25">
      <c r="A212" s="86"/>
      <c r="B212" s="1068" t="s">
        <v>306</v>
      </c>
      <c r="C212" s="1069"/>
      <c r="D212" s="1069"/>
      <c r="E212" s="1069"/>
      <c r="F212" s="1069"/>
      <c r="G212" s="1069"/>
      <c r="H212" s="1069"/>
      <c r="I212" s="1069"/>
      <c r="J212" s="1069"/>
      <c r="K212" s="1069"/>
      <c r="L212" s="1069"/>
      <c r="M212" s="1069"/>
      <c r="N212" s="1069"/>
      <c r="O212" s="1069"/>
      <c r="P212" s="1069"/>
      <c r="Q212" s="1069"/>
      <c r="R212" s="1069"/>
      <c r="S212" s="1069"/>
      <c r="T212" s="1069"/>
      <c r="U212" s="1069"/>
      <c r="V212" s="1069"/>
      <c r="W212" s="1069"/>
      <c r="X212" s="1069"/>
      <c r="Y212" s="1069"/>
      <c r="Z212" s="1069"/>
      <c r="AA212" s="1069"/>
      <c r="AB212" s="1069"/>
      <c r="AC212" s="1069"/>
      <c r="AD212" s="1070"/>
      <c r="AE212" s="297"/>
      <c r="AF212" s="614"/>
    </row>
    <row r="213" spans="1:35" ht="15" x14ac:dyDescent="0.25">
      <c r="A213" s="7"/>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614"/>
    </row>
    <row r="214" spans="1:35" ht="66.75" customHeight="1" x14ac:dyDescent="0.25">
      <c r="A214" s="492" t="s">
        <v>134</v>
      </c>
      <c r="B214" s="859" t="s">
        <v>644</v>
      </c>
      <c r="C214" s="859"/>
      <c r="D214" s="859"/>
      <c r="E214" s="859"/>
      <c r="F214" s="859"/>
      <c r="G214" s="859"/>
      <c r="H214" s="859"/>
      <c r="I214" s="859"/>
      <c r="J214" s="859"/>
      <c r="K214" s="859"/>
      <c r="L214" s="859"/>
      <c r="M214" s="859"/>
      <c r="N214" s="859"/>
      <c r="O214" s="859"/>
      <c r="P214" s="859"/>
      <c r="Q214" s="859"/>
      <c r="R214" s="859"/>
      <c r="S214" s="859"/>
      <c r="T214" s="859"/>
      <c r="U214" s="859"/>
      <c r="V214" s="859"/>
      <c r="W214" s="859"/>
      <c r="X214" s="859"/>
      <c r="Y214" s="859"/>
      <c r="Z214" s="859"/>
      <c r="AA214" s="859"/>
      <c r="AB214" s="859"/>
      <c r="AC214" s="859"/>
      <c r="AD214" s="859"/>
      <c r="AE214" s="395"/>
      <c r="AF214" s="614"/>
    </row>
    <row r="215" spans="1:35" ht="23.25" customHeight="1" x14ac:dyDescent="0.25">
      <c r="A215" s="326"/>
      <c r="B215" s="598"/>
      <c r="C215" s="874" t="s">
        <v>307</v>
      </c>
      <c r="D215" s="874"/>
      <c r="E215" s="874"/>
      <c r="F215" s="874"/>
      <c r="G215" s="874"/>
      <c r="H215" s="874"/>
      <c r="I215" s="874"/>
      <c r="J215" s="874"/>
      <c r="K215" s="874"/>
      <c r="L215" s="874"/>
      <c r="M215" s="874"/>
      <c r="N215" s="874"/>
      <c r="O215" s="874"/>
      <c r="P215" s="874"/>
      <c r="Q215" s="874"/>
      <c r="R215" s="874"/>
      <c r="S215" s="874"/>
      <c r="T215" s="874"/>
      <c r="U215" s="874"/>
      <c r="V215" s="874"/>
      <c r="W215" s="874"/>
      <c r="X215" s="874"/>
      <c r="Y215" s="874"/>
      <c r="Z215" s="874"/>
      <c r="AA215" s="874"/>
      <c r="AB215" s="874"/>
      <c r="AC215" s="874"/>
      <c r="AD215" s="874"/>
      <c r="AE215" s="491"/>
      <c r="AF215" s="614"/>
    </row>
    <row r="216" spans="1:35" ht="24" customHeight="1" x14ac:dyDescent="0.25">
      <c r="A216" s="326"/>
      <c r="B216" s="598"/>
      <c r="C216" s="874" t="s">
        <v>919</v>
      </c>
      <c r="D216" s="874"/>
      <c r="E216" s="874"/>
      <c r="F216" s="874"/>
      <c r="G216" s="874"/>
      <c r="H216" s="874"/>
      <c r="I216" s="874"/>
      <c r="J216" s="874"/>
      <c r="K216" s="874"/>
      <c r="L216" s="874"/>
      <c r="M216" s="874"/>
      <c r="N216" s="874"/>
      <c r="O216" s="874"/>
      <c r="P216" s="874"/>
      <c r="Q216" s="874"/>
      <c r="R216" s="874"/>
      <c r="S216" s="874"/>
      <c r="T216" s="874"/>
      <c r="U216" s="874"/>
      <c r="V216" s="874"/>
      <c r="W216" s="874"/>
      <c r="X216" s="874"/>
      <c r="Y216" s="874"/>
      <c r="Z216" s="874"/>
      <c r="AA216" s="874"/>
      <c r="AB216" s="874"/>
      <c r="AC216" s="874"/>
      <c r="AD216" s="874"/>
      <c r="AE216" s="491"/>
      <c r="AF216" s="614"/>
    </row>
    <row r="217" spans="1:35" ht="36" customHeight="1" x14ac:dyDescent="0.25">
      <c r="A217" s="326"/>
      <c r="B217" s="598"/>
      <c r="C217" s="874" t="s">
        <v>897</v>
      </c>
      <c r="D217" s="874"/>
      <c r="E217" s="874"/>
      <c r="F217" s="874"/>
      <c r="G217" s="874"/>
      <c r="H217" s="874"/>
      <c r="I217" s="874"/>
      <c r="J217" s="874"/>
      <c r="K217" s="874"/>
      <c r="L217" s="874"/>
      <c r="M217" s="874"/>
      <c r="N217" s="874"/>
      <c r="O217" s="874"/>
      <c r="P217" s="874"/>
      <c r="Q217" s="874"/>
      <c r="R217" s="874"/>
      <c r="S217" s="874"/>
      <c r="T217" s="874"/>
      <c r="U217" s="874"/>
      <c r="V217" s="874"/>
      <c r="W217" s="874"/>
      <c r="X217" s="874"/>
      <c r="Y217" s="874"/>
      <c r="Z217" s="874"/>
      <c r="AA217" s="874"/>
      <c r="AB217" s="874"/>
      <c r="AC217" s="874"/>
      <c r="AD217" s="874"/>
      <c r="AE217" s="491"/>
      <c r="AF217" s="614"/>
    </row>
    <row r="218" spans="1:35" ht="17.25" customHeight="1" x14ac:dyDescent="0.25">
      <c r="A218" s="326"/>
      <c r="B218" s="598"/>
      <c r="C218" s="874" t="s">
        <v>883</v>
      </c>
      <c r="D218" s="874"/>
      <c r="E218" s="874"/>
      <c r="F218" s="874"/>
      <c r="G218" s="874"/>
      <c r="H218" s="874"/>
      <c r="I218" s="874"/>
      <c r="J218" s="874"/>
      <c r="K218" s="874"/>
      <c r="L218" s="874"/>
      <c r="M218" s="874"/>
      <c r="N218" s="874"/>
      <c r="O218" s="874"/>
      <c r="P218" s="874"/>
      <c r="Q218" s="874"/>
      <c r="R218" s="874"/>
      <c r="S218" s="874"/>
      <c r="T218" s="874"/>
      <c r="U218" s="874"/>
      <c r="V218" s="874"/>
      <c r="W218" s="874"/>
      <c r="X218" s="874"/>
      <c r="Y218" s="874"/>
      <c r="Z218" s="874"/>
      <c r="AA218" s="874"/>
      <c r="AB218" s="874"/>
      <c r="AC218" s="874"/>
      <c r="AD218" s="874"/>
      <c r="AE218" s="491"/>
      <c r="AF218" s="614"/>
    </row>
    <row r="219" spans="1:35" ht="80.25" customHeight="1" x14ac:dyDescent="0.25">
      <c r="A219" s="326"/>
      <c r="B219" s="598"/>
      <c r="C219" s="941" t="s">
        <v>900</v>
      </c>
      <c r="D219" s="941"/>
      <c r="E219" s="941"/>
      <c r="F219" s="941"/>
      <c r="G219" s="941"/>
      <c r="H219" s="941"/>
      <c r="I219" s="941"/>
      <c r="J219" s="941"/>
      <c r="K219" s="941"/>
      <c r="L219" s="941"/>
      <c r="M219" s="941"/>
      <c r="N219" s="941"/>
      <c r="O219" s="941"/>
      <c r="P219" s="941"/>
      <c r="Q219" s="941"/>
      <c r="R219" s="941"/>
      <c r="S219" s="941"/>
      <c r="T219" s="941"/>
      <c r="U219" s="941"/>
      <c r="V219" s="941"/>
      <c r="W219" s="941"/>
      <c r="X219" s="941"/>
      <c r="Y219" s="941"/>
      <c r="Z219" s="941"/>
      <c r="AA219" s="941"/>
      <c r="AB219" s="941"/>
      <c r="AC219" s="941"/>
      <c r="AD219" s="941"/>
      <c r="AE219" s="491"/>
      <c r="AF219" s="614"/>
    </row>
    <row r="220" spans="1:35" ht="21.75" customHeight="1" x14ac:dyDescent="0.25">
      <c r="A220" s="326"/>
      <c r="B220" s="598"/>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491"/>
      <c r="AF220" s="614"/>
      <c r="AG220">
        <f>COUNTBLANK(L223:AD271)</f>
        <v>771</v>
      </c>
    </row>
    <row r="221" spans="1:35" ht="48" customHeight="1" x14ac:dyDescent="0.25">
      <c r="A221" s="584"/>
      <c r="B221" s="1047" t="s">
        <v>308</v>
      </c>
      <c r="C221" s="1048"/>
      <c r="D221" s="1048"/>
      <c r="E221" s="1048"/>
      <c r="F221" s="1048"/>
      <c r="G221" s="1048"/>
      <c r="H221" s="1048"/>
      <c r="I221" s="1048"/>
      <c r="J221" s="1048"/>
      <c r="K221" s="1049"/>
      <c r="L221" s="1047" t="s">
        <v>905</v>
      </c>
      <c r="M221" s="1048"/>
      <c r="N221" s="1049"/>
      <c r="O221" s="1047" t="s">
        <v>906</v>
      </c>
      <c r="P221" s="1048"/>
      <c r="Q221" s="1049"/>
      <c r="R221" s="1047" t="s">
        <v>901</v>
      </c>
      <c r="S221" s="1048"/>
      <c r="T221" s="1048"/>
      <c r="U221" s="1049"/>
      <c r="V221" s="1053" t="s">
        <v>902</v>
      </c>
      <c r="W221" s="1053"/>
      <c r="X221" s="1053"/>
      <c r="Y221" s="1053"/>
      <c r="Z221" s="1053"/>
      <c r="AA221" s="1053"/>
      <c r="AB221" s="1053"/>
      <c r="AC221" s="1053"/>
      <c r="AD221" s="1180" t="s">
        <v>903</v>
      </c>
      <c r="AE221" s="546"/>
      <c r="AF221" s="616"/>
      <c r="AG221">
        <f>COUNTBLANK(O223:AD223)</f>
        <v>13</v>
      </c>
      <c r="AI221">
        <f>COUNTBLANK(L223:AC223)</f>
        <v>14</v>
      </c>
    </row>
    <row r="222" spans="1:35" ht="51.75" customHeight="1" x14ac:dyDescent="0.25">
      <c r="A222" s="584"/>
      <c r="B222" s="1050"/>
      <c r="C222" s="1051"/>
      <c r="D222" s="1051"/>
      <c r="E222" s="1051"/>
      <c r="F222" s="1051"/>
      <c r="G222" s="1051"/>
      <c r="H222" s="1051"/>
      <c r="I222" s="1051"/>
      <c r="J222" s="1051"/>
      <c r="K222" s="1052"/>
      <c r="L222" s="1050"/>
      <c r="M222" s="1051"/>
      <c r="N222" s="1052"/>
      <c r="O222" s="1050"/>
      <c r="P222" s="1051"/>
      <c r="Q222" s="1052"/>
      <c r="R222" s="1050"/>
      <c r="S222" s="1051"/>
      <c r="T222" s="1051"/>
      <c r="U222" s="1052"/>
      <c r="V222" s="600" t="s">
        <v>394</v>
      </c>
      <c r="W222" s="600" t="s">
        <v>395</v>
      </c>
      <c r="X222" s="600" t="s">
        <v>396</v>
      </c>
      <c r="Y222" s="600" t="s">
        <v>397</v>
      </c>
      <c r="Z222" s="600" t="s">
        <v>398</v>
      </c>
      <c r="AA222" s="600" t="s">
        <v>399</v>
      </c>
      <c r="AB222" s="600" t="s">
        <v>400</v>
      </c>
      <c r="AC222" s="600" t="s">
        <v>401</v>
      </c>
      <c r="AD222" s="1181"/>
      <c r="AE222" s="546"/>
      <c r="AF222" s="616"/>
      <c r="AG222" t="s">
        <v>6571</v>
      </c>
      <c r="AH222" t="s">
        <v>6572</v>
      </c>
      <c r="AI222" t="s">
        <v>6550</v>
      </c>
    </row>
    <row r="223" spans="1:35" ht="27" customHeight="1" x14ac:dyDescent="0.25">
      <c r="A223" s="584"/>
      <c r="B223" s="585" t="s">
        <v>77</v>
      </c>
      <c r="C223" s="601" t="s">
        <v>309</v>
      </c>
      <c r="D223" s="602"/>
      <c r="E223" s="603"/>
      <c r="F223" s="603"/>
      <c r="G223" s="603"/>
      <c r="H223" s="603"/>
      <c r="I223" s="603"/>
      <c r="J223" s="603"/>
      <c r="K223" s="604"/>
      <c r="L223" s="1163">
        <v>1</v>
      </c>
      <c r="M223" s="1164"/>
      <c r="N223" s="1164"/>
      <c r="O223" s="1163">
        <v>34</v>
      </c>
      <c r="P223" s="1164"/>
      <c r="Q223" s="1165"/>
      <c r="R223" s="1164">
        <v>1</v>
      </c>
      <c r="S223" s="1164"/>
      <c r="T223" s="1164"/>
      <c r="U223" s="1165"/>
      <c r="V223" s="586" t="s">
        <v>6547</v>
      </c>
      <c r="W223" s="587"/>
      <c r="X223" s="586"/>
      <c r="Y223" s="586"/>
      <c r="Z223" s="586"/>
      <c r="AA223" s="586"/>
      <c r="AB223" s="586"/>
      <c r="AC223" s="588"/>
      <c r="AD223" s="589"/>
      <c r="AE223" s="40"/>
      <c r="AF223" s="616"/>
      <c r="AG223">
        <f>IF(OR($AG$220=931,AD223="X",AND(OR(L223=2,L223=9),COUNTBLANK(O223:AD223)=16),AND(L223=1,O223&lt;&gt;0,O223&lt;&gt;"",R223&lt;&gt;"",COUNTBLANK(V223:AC223)&lt;8,AD223="")),0,1)</f>
        <v>0</v>
      </c>
      <c r="AH223">
        <f>IF(OR($AG$220=931,L223=2,L223=9),0,IF(OR(AND(COUNTIF(V223:AA223,"X")&gt;0,AB223="X"),AND(COUNTIF(V223:AA223,"X")&gt;0,AC223="X"),COUNTIF(AB223:AC223,"X")=2),1,0))</f>
        <v>0</v>
      </c>
      <c r="AI223">
        <f>IF(OR($AG$220=931,AND(OR(AD223="X"),COUNTBLANK(L223:AC223)=18),AND(AD223="",COUNTBLANK(L223:AC223)&lt;18)),0,1)</f>
        <v>0</v>
      </c>
    </row>
    <row r="224" spans="1:35" ht="27" customHeight="1" x14ac:dyDescent="0.25">
      <c r="A224" s="584"/>
      <c r="B224" s="590" t="s">
        <v>78</v>
      </c>
      <c r="C224" s="601" t="s">
        <v>310</v>
      </c>
      <c r="D224" s="602"/>
      <c r="E224" s="603"/>
      <c r="F224" s="603"/>
      <c r="G224" s="603"/>
      <c r="H224" s="603"/>
      <c r="I224" s="603"/>
      <c r="J224" s="603"/>
      <c r="K224" s="604"/>
      <c r="L224" s="1163">
        <v>1</v>
      </c>
      <c r="M224" s="1164"/>
      <c r="N224" s="1164"/>
      <c r="O224" s="1163">
        <v>34</v>
      </c>
      <c r="P224" s="1164"/>
      <c r="Q224" s="1165"/>
      <c r="R224" s="1164">
        <v>5</v>
      </c>
      <c r="S224" s="1164"/>
      <c r="T224" s="1164"/>
      <c r="U224" s="1165"/>
      <c r="V224" s="586" t="s">
        <v>6547</v>
      </c>
      <c r="W224" s="587"/>
      <c r="X224" s="586"/>
      <c r="Y224" s="586"/>
      <c r="Z224" s="586"/>
      <c r="AA224" s="586"/>
      <c r="AB224" s="586"/>
      <c r="AC224" s="588"/>
      <c r="AD224" s="589"/>
      <c r="AE224" s="40"/>
      <c r="AF224" s="616"/>
      <c r="AG224">
        <f t="shared" ref="AG224:AG271" si="0">IF(OR($AG$220=931,AD224="X",AND(OR(L224=2,L224=9),COUNTBLANK(O224:AD224)=16),AND(L224=1,O224&lt;&gt;0,O224&lt;&gt;"",R224&lt;&gt;"",COUNTBLANK(V224:AC224)&lt;8,AD224="")),0,1)</f>
        <v>0</v>
      </c>
      <c r="AH224">
        <f t="shared" ref="AH224:AH271" si="1">IF(OR($AG$220=931,L224=2,L224=9),0,IF(OR(AND(COUNTIF(V224:AA224,"X")&gt;0,AB224="X"),AND(COUNTIF(V224:AA224,"X")&gt;0,AC224="X"),COUNTIF(AB224:AC224,"X")=2),1,0))</f>
        <v>0</v>
      </c>
      <c r="AI224">
        <f t="shared" ref="AI224:AI271" si="2">IF(OR($AG$220=931,AND(OR(AD224="X"),COUNTBLANK(L224:AC224)=18),AND(AD224="",COUNTBLANK(L224:AC224)&lt;18)),0,1)</f>
        <v>0</v>
      </c>
    </row>
    <row r="225" spans="1:35" ht="27" customHeight="1" x14ac:dyDescent="0.25">
      <c r="A225" s="584"/>
      <c r="B225" s="590" t="s">
        <v>85</v>
      </c>
      <c r="C225" s="601" t="s">
        <v>311</v>
      </c>
      <c r="D225" s="602"/>
      <c r="E225" s="603"/>
      <c r="F225" s="603"/>
      <c r="G225" s="603"/>
      <c r="H225" s="603"/>
      <c r="I225" s="603"/>
      <c r="J225" s="603"/>
      <c r="K225" s="604"/>
      <c r="L225" s="1163">
        <v>1</v>
      </c>
      <c r="M225" s="1164"/>
      <c r="N225" s="1164"/>
      <c r="O225" s="1163">
        <v>34</v>
      </c>
      <c r="P225" s="1164"/>
      <c r="Q225" s="1165"/>
      <c r="R225" s="1164">
        <v>8</v>
      </c>
      <c r="S225" s="1164"/>
      <c r="T225" s="1164"/>
      <c r="U225" s="1165"/>
      <c r="V225" s="586" t="s">
        <v>6547</v>
      </c>
      <c r="W225" s="587"/>
      <c r="X225" s="586"/>
      <c r="Y225" s="586"/>
      <c r="Z225" s="586"/>
      <c r="AA225" s="586"/>
      <c r="AB225" s="586"/>
      <c r="AC225" s="588"/>
      <c r="AD225" s="589"/>
      <c r="AE225" s="40"/>
      <c r="AF225" s="616"/>
      <c r="AG225">
        <f t="shared" si="0"/>
        <v>0</v>
      </c>
      <c r="AH225">
        <f t="shared" si="1"/>
        <v>0</v>
      </c>
      <c r="AI225">
        <f t="shared" si="2"/>
        <v>0</v>
      </c>
    </row>
    <row r="226" spans="1:35" ht="27" customHeight="1" x14ac:dyDescent="0.25">
      <c r="A226" s="584"/>
      <c r="B226" s="590" t="s">
        <v>81</v>
      </c>
      <c r="C226" s="601" t="s">
        <v>312</v>
      </c>
      <c r="D226" s="602"/>
      <c r="E226" s="603"/>
      <c r="F226" s="603"/>
      <c r="G226" s="603"/>
      <c r="H226" s="603"/>
      <c r="I226" s="603"/>
      <c r="J226" s="603"/>
      <c r="K226" s="604"/>
      <c r="L226" s="1163">
        <v>1</v>
      </c>
      <c r="M226" s="1164"/>
      <c r="N226" s="1164"/>
      <c r="O226" s="1163">
        <v>34</v>
      </c>
      <c r="P226" s="1164"/>
      <c r="Q226" s="1165"/>
      <c r="R226" s="1164">
        <v>5</v>
      </c>
      <c r="S226" s="1164"/>
      <c r="T226" s="1164"/>
      <c r="U226" s="1165"/>
      <c r="V226" s="586" t="s">
        <v>6547</v>
      </c>
      <c r="W226" s="587"/>
      <c r="X226" s="586"/>
      <c r="Y226" s="586"/>
      <c r="Z226" s="586"/>
      <c r="AA226" s="586"/>
      <c r="AB226" s="586"/>
      <c r="AC226" s="588"/>
      <c r="AD226" s="589"/>
      <c r="AE226" s="40"/>
      <c r="AF226" s="616"/>
      <c r="AG226">
        <f t="shared" si="0"/>
        <v>0</v>
      </c>
      <c r="AH226">
        <f t="shared" si="1"/>
        <v>0</v>
      </c>
      <c r="AI226">
        <f t="shared" si="2"/>
        <v>0</v>
      </c>
    </row>
    <row r="227" spans="1:35" ht="27" customHeight="1" x14ac:dyDescent="0.25">
      <c r="A227" s="584"/>
      <c r="B227" s="590" t="s">
        <v>90</v>
      </c>
      <c r="C227" s="1160" t="s">
        <v>313</v>
      </c>
      <c r="D227" s="1161"/>
      <c r="E227" s="1161"/>
      <c r="F227" s="1161"/>
      <c r="G227" s="1161"/>
      <c r="H227" s="1161"/>
      <c r="I227" s="1161"/>
      <c r="J227" s="1161"/>
      <c r="K227" s="1162"/>
      <c r="L227" s="1163"/>
      <c r="M227" s="1164"/>
      <c r="N227" s="1164"/>
      <c r="O227" s="1163"/>
      <c r="P227" s="1164"/>
      <c r="Q227" s="1165"/>
      <c r="R227" s="1164"/>
      <c r="S227" s="1164"/>
      <c r="T227" s="1164"/>
      <c r="U227" s="1165"/>
      <c r="V227" s="586"/>
      <c r="W227" s="587"/>
      <c r="X227" s="586"/>
      <c r="Y227" s="586"/>
      <c r="Z227" s="586"/>
      <c r="AA227" s="586"/>
      <c r="AB227" s="586"/>
      <c r="AC227" s="588"/>
      <c r="AD227" s="589" t="s">
        <v>6547</v>
      </c>
      <c r="AE227" s="40"/>
      <c r="AF227" s="616"/>
      <c r="AG227">
        <f t="shared" si="0"/>
        <v>0</v>
      </c>
      <c r="AH227">
        <f t="shared" si="1"/>
        <v>0</v>
      </c>
      <c r="AI227">
        <f t="shared" si="2"/>
        <v>0</v>
      </c>
    </row>
    <row r="228" spans="1:35" ht="27" customHeight="1" x14ac:dyDescent="0.25">
      <c r="A228" s="584"/>
      <c r="B228" s="590" t="s">
        <v>91</v>
      </c>
      <c r="C228" s="1160" t="s">
        <v>314</v>
      </c>
      <c r="D228" s="1161"/>
      <c r="E228" s="1161"/>
      <c r="F228" s="1161"/>
      <c r="G228" s="1161"/>
      <c r="H228" s="1161"/>
      <c r="I228" s="1161"/>
      <c r="J228" s="1161"/>
      <c r="K228" s="1162"/>
      <c r="L228" s="1163">
        <v>1</v>
      </c>
      <c r="M228" s="1164"/>
      <c r="N228" s="1164"/>
      <c r="O228" s="1163">
        <v>34</v>
      </c>
      <c r="P228" s="1164"/>
      <c r="Q228" s="1165"/>
      <c r="R228" s="1164">
        <v>5</v>
      </c>
      <c r="S228" s="1164"/>
      <c r="T228" s="1164"/>
      <c r="U228" s="1165"/>
      <c r="V228" s="586" t="s">
        <v>6547</v>
      </c>
      <c r="W228" s="587"/>
      <c r="X228" s="586"/>
      <c r="Y228" s="586"/>
      <c r="Z228" s="586"/>
      <c r="AA228" s="586"/>
      <c r="AB228" s="586"/>
      <c r="AC228" s="588"/>
      <c r="AD228" s="589"/>
      <c r="AE228" s="40"/>
      <c r="AF228" s="616"/>
      <c r="AG228">
        <f t="shared" si="0"/>
        <v>0</v>
      </c>
      <c r="AH228">
        <f t="shared" si="1"/>
        <v>0</v>
      </c>
      <c r="AI228">
        <f t="shared" si="2"/>
        <v>0</v>
      </c>
    </row>
    <row r="229" spans="1:35" ht="27" customHeight="1" x14ac:dyDescent="0.25">
      <c r="A229" s="584"/>
      <c r="B229" s="590" t="s">
        <v>92</v>
      </c>
      <c r="C229" s="1160" t="s">
        <v>315</v>
      </c>
      <c r="D229" s="1161"/>
      <c r="E229" s="1161"/>
      <c r="F229" s="1161"/>
      <c r="G229" s="1161"/>
      <c r="H229" s="1161"/>
      <c r="I229" s="1161"/>
      <c r="J229" s="1161"/>
      <c r="K229" s="1162"/>
      <c r="L229" s="1163">
        <v>1</v>
      </c>
      <c r="M229" s="1164"/>
      <c r="N229" s="1164"/>
      <c r="O229" s="1163">
        <v>34</v>
      </c>
      <c r="P229" s="1164"/>
      <c r="Q229" s="1165"/>
      <c r="R229" s="1164">
        <v>5</v>
      </c>
      <c r="S229" s="1164"/>
      <c r="T229" s="1164"/>
      <c r="U229" s="1165"/>
      <c r="V229" s="586" t="s">
        <v>6547</v>
      </c>
      <c r="W229" s="587"/>
      <c r="X229" s="586"/>
      <c r="Y229" s="586"/>
      <c r="Z229" s="586"/>
      <c r="AA229" s="586"/>
      <c r="AB229" s="586"/>
      <c r="AC229" s="588"/>
      <c r="AD229" s="589"/>
      <c r="AE229" s="40"/>
      <c r="AF229" s="616"/>
      <c r="AG229">
        <f t="shared" si="0"/>
        <v>0</v>
      </c>
      <c r="AH229">
        <f t="shared" si="1"/>
        <v>0</v>
      </c>
      <c r="AI229">
        <f t="shared" si="2"/>
        <v>0</v>
      </c>
    </row>
    <row r="230" spans="1:35" ht="27" customHeight="1" x14ac:dyDescent="0.25">
      <c r="A230" s="584"/>
      <c r="B230" s="591" t="s">
        <v>93</v>
      </c>
      <c r="C230" s="1160" t="s">
        <v>316</v>
      </c>
      <c r="D230" s="1161"/>
      <c r="E230" s="1161"/>
      <c r="F230" s="1161"/>
      <c r="G230" s="1161"/>
      <c r="H230" s="1161"/>
      <c r="I230" s="1161"/>
      <c r="J230" s="1161"/>
      <c r="K230" s="1162"/>
      <c r="L230" s="1163">
        <v>1</v>
      </c>
      <c r="M230" s="1164"/>
      <c r="N230" s="1164"/>
      <c r="O230" s="1163">
        <v>34</v>
      </c>
      <c r="P230" s="1164"/>
      <c r="Q230" s="1165"/>
      <c r="R230" s="1164">
        <v>5</v>
      </c>
      <c r="S230" s="1164"/>
      <c r="T230" s="1164"/>
      <c r="U230" s="1165"/>
      <c r="V230" s="586" t="s">
        <v>6547</v>
      </c>
      <c r="W230" s="587"/>
      <c r="X230" s="586"/>
      <c r="Y230" s="586"/>
      <c r="Z230" s="586"/>
      <c r="AA230" s="586"/>
      <c r="AB230" s="586"/>
      <c r="AC230" s="588"/>
      <c r="AD230" s="589"/>
      <c r="AE230" s="40"/>
      <c r="AF230" s="616"/>
      <c r="AG230">
        <f t="shared" si="0"/>
        <v>0</v>
      </c>
      <c r="AH230">
        <f t="shared" si="1"/>
        <v>0</v>
      </c>
      <c r="AI230">
        <f t="shared" si="2"/>
        <v>0</v>
      </c>
    </row>
    <row r="231" spans="1:35" ht="27" customHeight="1" x14ac:dyDescent="0.25">
      <c r="A231" s="584"/>
      <c r="B231" s="591" t="s">
        <v>83</v>
      </c>
      <c r="C231" s="1160" t="s">
        <v>317</v>
      </c>
      <c r="D231" s="1161"/>
      <c r="E231" s="1161"/>
      <c r="F231" s="1161"/>
      <c r="G231" s="1161"/>
      <c r="H231" s="1161"/>
      <c r="I231" s="1161"/>
      <c r="J231" s="1161"/>
      <c r="K231" s="1162"/>
      <c r="L231" s="1163">
        <v>1</v>
      </c>
      <c r="M231" s="1164"/>
      <c r="N231" s="1164"/>
      <c r="O231" s="1163">
        <v>34</v>
      </c>
      <c r="P231" s="1164"/>
      <c r="Q231" s="1165"/>
      <c r="R231" s="1164">
        <v>5</v>
      </c>
      <c r="S231" s="1164"/>
      <c r="T231" s="1164"/>
      <c r="U231" s="1165"/>
      <c r="V231" s="586" t="s">
        <v>6547</v>
      </c>
      <c r="W231" s="587"/>
      <c r="X231" s="586"/>
      <c r="Y231" s="586"/>
      <c r="Z231" s="586"/>
      <c r="AA231" s="586"/>
      <c r="AB231" s="586"/>
      <c r="AC231" s="588"/>
      <c r="AD231" s="589"/>
      <c r="AE231" s="40"/>
      <c r="AF231" s="616"/>
      <c r="AG231">
        <f t="shared" si="0"/>
        <v>0</v>
      </c>
      <c r="AH231">
        <f t="shared" si="1"/>
        <v>0</v>
      </c>
      <c r="AI231">
        <f t="shared" si="2"/>
        <v>0</v>
      </c>
    </row>
    <row r="232" spans="1:35" ht="27" customHeight="1" x14ac:dyDescent="0.25">
      <c r="A232" s="584"/>
      <c r="B232" s="591" t="s">
        <v>110</v>
      </c>
      <c r="C232" s="1160" t="s">
        <v>318</v>
      </c>
      <c r="D232" s="1161"/>
      <c r="E232" s="1161"/>
      <c r="F232" s="1161"/>
      <c r="G232" s="1161"/>
      <c r="H232" s="1161"/>
      <c r="I232" s="1161"/>
      <c r="J232" s="1161"/>
      <c r="K232" s="1162"/>
      <c r="L232" s="1163">
        <v>1</v>
      </c>
      <c r="M232" s="1164"/>
      <c r="N232" s="1164"/>
      <c r="O232" s="1163">
        <v>34</v>
      </c>
      <c r="P232" s="1164"/>
      <c r="Q232" s="1165"/>
      <c r="R232" s="1164">
        <v>5</v>
      </c>
      <c r="S232" s="1164"/>
      <c r="T232" s="1164"/>
      <c r="U232" s="1165"/>
      <c r="V232" s="586" t="s">
        <v>6547</v>
      </c>
      <c r="W232" s="587"/>
      <c r="X232" s="586"/>
      <c r="Y232" s="586"/>
      <c r="Z232" s="586"/>
      <c r="AA232" s="586"/>
      <c r="AB232" s="586"/>
      <c r="AC232" s="588"/>
      <c r="AD232" s="589"/>
      <c r="AE232" s="40"/>
      <c r="AF232" s="616"/>
      <c r="AG232">
        <f t="shared" si="0"/>
        <v>0</v>
      </c>
      <c r="AH232">
        <f t="shared" si="1"/>
        <v>0</v>
      </c>
      <c r="AI232">
        <f t="shared" si="2"/>
        <v>0</v>
      </c>
    </row>
    <row r="233" spans="1:35" ht="27" customHeight="1" x14ac:dyDescent="0.25">
      <c r="A233" s="584"/>
      <c r="B233" s="591" t="s">
        <v>106</v>
      </c>
      <c r="C233" s="1160" t="s">
        <v>319</v>
      </c>
      <c r="D233" s="1161"/>
      <c r="E233" s="1161"/>
      <c r="F233" s="1161"/>
      <c r="G233" s="1161"/>
      <c r="H233" s="1161"/>
      <c r="I233" s="1161"/>
      <c r="J233" s="1161"/>
      <c r="K233" s="1162"/>
      <c r="L233" s="1163">
        <v>1</v>
      </c>
      <c r="M233" s="1164"/>
      <c r="N233" s="1164"/>
      <c r="O233" s="1163">
        <v>2</v>
      </c>
      <c r="P233" s="1164"/>
      <c r="Q233" s="1165"/>
      <c r="R233" s="1164">
        <v>5</v>
      </c>
      <c r="S233" s="1164"/>
      <c r="T233" s="1164"/>
      <c r="U233" s="1165"/>
      <c r="V233" s="586" t="s">
        <v>6547</v>
      </c>
      <c r="W233" s="587"/>
      <c r="X233" s="586"/>
      <c r="Y233" s="586"/>
      <c r="Z233" s="586"/>
      <c r="AA233" s="586"/>
      <c r="AB233" s="586"/>
      <c r="AC233" s="588"/>
      <c r="AD233" s="589"/>
      <c r="AE233" s="40"/>
      <c r="AF233" s="616"/>
      <c r="AG233">
        <f t="shared" si="0"/>
        <v>0</v>
      </c>
      <c r="AH233">
        <f t="shared" si="1"/>
        <v>0</v>
      </c>
      <c r="AI233">
        <f t="shared" si="2"/>
        <v>0</v>
      </c>
    </row>
    <row r="234" spans="1:35" ht="27" customHeight="1" x14ac:dyDescent="0.25">
      <c r="A234" s="584"/>
      <c r="B234" s="591" t="s">
        <v>111</v>
      </c>
      <c r="C234" s="1160" t="s">
        <v>320</v>
      </c>
      <c r="D234" s="1161"/>
      <c r="E234" s="1161"/>
      <c r="F234" s="1161"/>
      <c r="G234" s="1161"/>
      <c r="H234" s="1161"/>
      <c r="I234" s="1161"/>
      <c r="J234" s="1161"/>
      <c r="K234" s="1162"/>
      <c r="L234" s="1163">
        <v>1</v>
      </c>
      <c r="M234" s="1164"/>
      <c r="N234" s="1164"/>
      <c r="O234" s="1163">
        <v>1</v>
      </c>
      <c r="P234" s="1164"/>
      <c r="Q234" s="1165"/>
      <c r="R234" s="1164">
        <v>8</v>
      </c>
      <c r="S234" s="1164"/>
      <c r="T234" s="1164"/>
      <c r="U234" s="1165"/>
      <c r="V234" s="586" t="s">
        <v>6547</v>
      </c>
      <c r="W234" s="587"/>
      <c r="X234" s="586"/>
      <c r="Y234" s="586"/>
      <c r="Z234" s="586"/>
      <c r="AA234" s="586"/>
      <c r="AB234" s="586"/>
      <c r="AC234" s="588"/>
      <c r="AD234" s="589"/>
      <c r="AE234" s="40"/>
      <c r="AF234" s="616"/>
      <c r="AG234">
        <f t="shared" si="0"/>
        <v>0</v>
      </c>
      <c r="AH234">
        <f t="shared" si="1"/>
        <v>0</v>
      </c>
      <c r="AI234">
        <f t="shared" si="2"/>
        <v>0</v>
      </c>
    </row>
    <row r="235" spans="1:35" ht="27" customHeight="1" x14ac:dyDescent="0.25">
      <c r="A235" s="584"/>
      <c r="B235" s="591" t="s">
        <v>112</v>
      </c>
      <c r="C235" s="1160" t="s">
        <v>321</v>
      </c>
      <c r="D235" s="1161"/>
      <c r="E235" s="1161"/>
      <c r="F235" s="1161"/>
      <c r="G235" s="1161"/>
      <c r="H235" s="1161"/>
      <c r="I235" s="1161"/>
      <c r="J235" s="1161"/>
      <c r="K235" s="1162"/>
      <c r="L235" s="1163">
        <v>1</v>
      </c>
      <c r="M235" s="1164"/>
      <c r="N235" s="1164"/>
      <c r="O235" s="1163">
        <v>1</v>
      </c>
      <c r="P235" s="1164"/>
      <c r="Q235" s="1165"/>
      <c r="R235" s="1164">
        <v>1</v>
      </c>
      <c r="S235" s="1164"/>
      <c r="T235" s="1164"/>
      <c r="U235" s="1165"/>
      <c r="V235" s="586" t="s">
        <v>6547</v>
      </c>
      <c r="W235" s="587"/>
      <c r="X235" s="586"/>
      <c r="Y235" s="586"/>
      <c r="Z235" s="586"/>
      <c r="AA235" s="586"/>
      <c r="AB235" s="586"/>
      <c r="AC235" s="588"/>
      <c r="AD235" s="589"/>
      <c r="AE235" s="40"/>
      <c r="AF235" s="616"/>
      <c r="AG235">
        <f t="shared" si="0"/>
        <v>0</v>
      </c>
      <c r="AH235">
        <f t="shared" si="1"/>
        <v>0</v>
      </c>
      <c r="AI235">
        <f t="shared" si="2"/>
        <v>0</v>
      </c>
    </row>
    <row r="236" spans="1:35" ht="27" customHeight="1" x14ac:dyDescent="0.25">
      <c r="A236" s="584"/>
      <c r="B236" s="591" t="s">
        <v>113</v>
      </c>
      <c r="C236" s="1160" t="s">
        <v>322</v>
      </c>
      <c r="D236" s="1161"/>
      <c r="E236" s="1161"/>
      <c r="F236" s="1161"/>
      <c r="G236" s="1161"/>
      <c r="H236" s="1161"/>
      <c r="I236" s="1161"/>
      <c r="J236" s="1161"/>
      <c r="K236" s="1162"/>
      <c r="L236" s="1163">
        <v>1</v>
      </c>
      <c r="M236" s="1164"/>
      <c r="N236" s="1164"/>
      <c r="O236" s="1163">
        <v>2</v>
      </c>
      <c r="P236" s="1164"/>
      <c r="Q236" s="1165"/>
      <c r="R236" s="1164">
        <v>1</v>
      </c>
      <c r="S236" s="1164"/>
      <c r="T236" s="1164"/>
      <c r="U236" s="1165"/>
      <c r="V236" s="586" t="s">
        <v>6547</v>
      </c>
      <c r="W236" s="587"/>
      <c r="X236" s="586"/>
      <c r="Y236" s="586"/>
      <c r="Z236" s="586"/>
      <c r="AA236" s="586"/>
      <c r="AB236" s="586"/>
      <c r="AC236" s="588"/>
      <c r="AD236" s="589"/>
      <c r="AE236" s="40"/>
      <c r="AF236" s="616"/>
      <c r="AG236">
        <f t="shared" si="0"/>
        <v>0</v>
      </c>
      <c r="AH236">
        <f t="shared" si="1"/>
        <v>0</v>
      </c>
      <c r="AI236">
        <f t="shared" si="2"/>
        <v>0</v>
      </c>
    </row>
    <row r="237" spans="1:35" ht="27" customHeight="1" x14ac:dyDescent="0.25">
      <c r="A237" s="584"/>
      <c r="B237" s="591" t="s">
        <v>114</v>
      </c>
      <c r="C237" s="1160" t="s">
        <v>323</v>
      </c>
      <c r="D237" s="1161"/>
      <c r="E237" s="1161"/>
      <c r="F237" s="1161"/>
      <c r="G237" s="1161"/>
      <c r="H237" s="1161"/>
      <c r="I237" s="1161"/>
      <c r="J237" s="1161"/>
      <c r="K237" s="1162"/>
      <c r="L237" s="1163">
        <v>1</v>
      </c>
      <c r="M237" s="1164"/>
      <c r="N237" s="1164"/>
      <c r="O237" s="1163">
        <v>3</v>
      </c>
      <c r="P237" s="1164"/>
      <c r="Q237" s="1165"/>
      <c r="R237" s="1164">
        <v>5</v>
      </c>
      <c r="S237" s="1164"/>
      <c r="T237" s="1164"/>
      <c r="U237" s="1165"/>
      <c r="V237" s="586" t="s">
        <v>6547</v>
      </c>
      <c r="W237" s="587"/>
      <c r="X237" s="586"/>
      <c r="Y237" s="586"/>
      <c r="Z237" s="586"/>
      <c r="AA237" s="586"/>
      <c r="AB237" s="586"/>
      <c r="AC237" s="588"/>
      <c r="AD237" s="589"/>
      <c r="AE237" s="40"/>
      <c r="AF237" s="616"/>
      <c r="AG237">
        <f t="shared" si="0"/>
        <v>0</v>
      </c>
      <c r="AH237">
        <f t="shared" si="1"/>
        <v>0</v>
      </c>
      <c r="AI237">
        <f t="shared" si="2"/>
        <v>0</v>
      </c>
    </row>
    <row r="238" spans="1:35" ht="54.75" customHeight="1" x14ac:dyDescent="0.25">
      <c r="A238" s="584"/>
      <c r="B238" s="591" t="s">
        <v>115</v>
      </c>
      <c r="C238" s="1160" t="s">
        <v>324</v>
      </c>
      <c r="D238" s="1161"/>
      <c r="E238" s="1161"/>
      <c r="F238" s="1161"/>
      <c r="G238" s="1161"/>
      <c r="H238" s="1161"/>
      <c r="I238" s="1161"/>
      <c r="J238" s="1161"/>
      <c r="K238" s="1162"/>
      <c r="L238" s="1163">
        <v>1</v>
      </c>
      <c r="M238" s="1164"/>
      <c r="N238" s="1164"/>
      <c r="O238" s="1163">
        <v>1</v>
      </c>
      <c r="P238" s="1164"/>
      <c r="Q238" s="1165"/>
      <c r="R238" s="1164">
        <v>8</v>
      </c>
      <c r="S238" s="1164"/>
      <c r="T238" s="1164"/>
      <c r="U238" s="1165"/>
      <c r="V238" s="586" t="s">
        <v>6547</v>
      </c>
      <c r="W238" s="587"/>
      <c r="X238" s="586"/>
      <c r="Y238" s="586"/>
      <c r="Z238" s="586"/>
      <c r="AA238" s="586"/>
      <c r="AB238" s="586"/>
      <c r="AC238" s="588"/>
      <c r="AD238" s="589"/>
      <c r="AE238" s="40"/>
      <c r="AF238" s="616"/>
      <c r="AG238">
        <f t="shared" si="0"/>
        <v>0</v>
      </c>
      <c r="AH238">
        <f t="shared" si="1"/>
        <v>0</v>
      </c>
      <c r="AI238">
        <f t="shared" si="2"/>
        <v>0</v>
      </c>
    </row>
    <row r="239" spans="1:35" ht="36.75" customHeight="1" x14ac:dyDescent="0.25">
      <c r="A239" s="584"/>
      <c r="B239" s="591" t="s">
        <v>116</v>
      </c>
      <c r="C239" s="1160" t="s">
        <v>325</v>
      </c>
      <c r="D239" s="1161"/>
      <c r="E239" s="1161"/>
      <c r="F239" s="1161"/>
      <c r="G239" s="1161"/>
      <c r="H239" s="1161"/>
      <c r="I239" s="1161"/>
      <c r="J239" s="1161"/>
      <c r="K239" s="1162"/>
      <c r="L239" s="1163">
        <v>9</v>
      </c>
      <c r="M239" s="1164"/>
      <c r="N239" s="1164"/>
      <c r="O239" s="1163"/>
      <c r="P239" s="1164"/>
      <c r="Q239" s="1165"/>
      <c r="R239" s="1164"/>
      <c r="S239" s="1164"/>
      <c r="T239" s="1164"/>
      <c r="U239" s="1165"/>
      <c r="V239" s="586"/>
      <c r="W239" s="587"/>
      <c r="X239" s="586"/>
      <c r="Y239" s="586"/>
      <c r="Z239" s="586"/>
      <c r="AA239" s="586"/>
      <c r="AB239" s="586"/>
      <c r="AC239" s="588"/>
      <c r="AD239" s="589"/>
      <c r="AE239" s="40"/>
      <c r="AF239" s="616"/>
      <c r="AG239">
        <f t="shared" si="0"/>
        <v>0</v>
      </c>
      <c r="AH239">
        <f t="shared" si="1"/>
        <v>0</v>
      </c>
      <c r="AI239">
        <f t="shared" si="2"/>
        <v>0</v>
      </c>
    </row>
    <row r="240" spans="1:35" ht="27" customHeight="1" x14ac:dyDescent="0.25">
      <c r="A240" s="584"/>
      <c r="B240" s="591" t="s">
        <v>117</v>
      </c>
      <c r="C240" s="1160" t="s">
        <v>326</v>
      </c>
      <c r="D240" s="1161"/>
      <c r="E240" s="1161"/>
      <c r="F240" s="1161"/>
      <c r="G240" s="1161"/>
      <c r="H240" s="1161"/>
      <c r="I240" s="1161"/>
      <c r="J240" s="1161"/>
      <c r="K240" s="1162"/>
      <c r="L240" s="1163">
        <v>1</v>
      </c>
      <c r="M240" s="1164"/>
      <c r="N240" s="1164"/>
      <c r="O240" s="1163">
        <v>34</v>
      </c>
      <c r="P240" s="1164"/>
      <c r="Q240" s="1165"/>
      <c r="R240" s="1164">
        <v>8</v>
      </c>
      <c r="S240" s="1164"/>
      <c r="T240" s="1164"/>
      <c r="U240" s="1165"/>
      <c r="V240" s="586" t="s">
        <v>6547</v>
      </c>
      <c r="W240" s="587"/>
      <c r="X240" s="586"/>
      <c r="Y240" s="586"/>
      <c r="Z240" s="586"/>
      <c r="AA240" s="586"/>
      <c r="AB240" s="586"/>
      <c r="AC240" s="588"/>
      <c r="AD240" s="589"/>
      <c r="AE240" s="40"/>
      <c r="AF240" s="616"/>
      <c r="AG240">
        <f t="shared" si="0"/>
        <v>0</v>
      </c>
      <c r="AH240">
        <f t="shared" si="1"/>
        <v>0</v>
      </c>
      <c r="AI240">
        <f t="shared" si="2"/>
        <v>0</v>
      </c>
    </row>
    <row r="241" spans="1:35" ht="27" customHeight="1" x14ac:dyDescent="0.25">
      <c r="A241" s="584"/>
      <c r="B241" s="591" t="s">
        <v>118</v>
      </c>
      <c r="C241" s="1160" t="s">
        <v>327</v>
      </c>
      <c r="D241" s="1161"/>
      <c r="E241" s="1161"/>
      <c r="F241" s="1161"/>
      <c r="G241" s="1161"/>
      <c r="H241" s="1161"/>
      <c r="I241" s="1161"/>
      <c r="J241" s="1161"/>
      <c r="K241" s="1162"/>
      <c r="L241" s="1163">
        <v>1</v>
      </c>
      <c r="M241" s="1164"/>
      <c r="N241" s="1164"/>
      <c r="O241" s="1163">
        <v>2</v>
      </c>
      <c r="P241" s="1164"/>
      <c r="Q241" s="1165"/>
      <c r="R241" s="1164">
        <v>5</v>
      </c>
      <c r="S241" s="1164"/>
      <c r="T241" s="1164"/>
      <c r="U241" s="1165"/>
      <c r="V241" s="586" t="s">
        <v>6547</v>
      </c>
      <c r="W241" s="587"/>
      <c r="X241" s="586"/>
      <c r="Y241" s="586"/>
      <c r="Z241" s="586"/>
      <c r="AA241" s="586"/>
      <c r="AB241" s="586"/>
      <c r="AC241" s="588"/>
      <c r="AD241" s="589"/>
      <c r="AE241" s="40"/>
      <c r="AF241" s="616"/>
      <c r="AG241">
        <f t="shared" si="0"/>
        <v>0</v>
      </c>
      <c r="AH241">
        <f t="shared" si="1"/>
        <v>0</v>
      </c>
      <c r="AI241">
        <f t="shared" si="2"/>
        <v>0</v>
      </c>
    </row>
    <row r="242" spans="1:35" ht="27" customHeight="1" x14ac:dyDescent="0.25">
      <c r="A242" s="584"/>
      <c r="B242" s="591" t="s">
        <v>328</v>
      </c>
      <c r="C242" s="1160" t="s">
        <v>329</v>
      </c>
      <c r="D242" s="1161"/>
      <c r="E242" s="1161"/>
      <c r="F242" s="1161"/>
      <c r="G242" s="1161"/>
      <c r="H242" s="1161"/>
      <c r="I242" s="1161"/>
      <c r="J242" s="1161"/>
      <c r="K242" s="1162"/>
      <c r="L242" s="1163">
        <v>1</v>
      </c>
      <c r="M242" s="1164"/>
      <c r="N242" s="1164"/>
      <c r="O242" s="1163">
        <v>34</v>
      </c>
      <c r="P242" s="1164"/>
      <c r="Q242" s="1165"/>
      <c r="R242" s="1164">
        <v>8</v>
      </c>
      <c r="S242" s="1164"/>
      <c r="T242" s="1164"/>
      <c r="U242" s="1165"/>
      <c r="V242" s="586" t="s">
        <v>6547</v>
      </c>
      <c r="W242" s="587"/>
      <c r="X242" s="586"/>
      <c r="Y242" s="586"/>
      <c r="Z242" s="586"/>
      <c r="AA242" s="586"/>
      <c r="AB242" s="586"/>
      <c r="AC242" s="588"/>
      <c r="AD242" s="589"/>
      <c r="AE242" s="40"/>
      <c r="AF242" s="616"/>
      <c r="AG242">
        <f t="shared" si="0"/>
        <v>0</v>
      </c>
      <c r="AH242">
        <f t="shared" si="1"/>
        <v>0</v>
      </c>
      <c r="AI242">
        <f t="shared" si="2"/>
        <v>0</v>
      </c>
    </row>
    <row r="243" spans="1:35" ht="27" customHeight="1" x14ac:dyDescent="0.25">
      <c r="A243" s="584"/>
      <c r="B243" s="591" t="s">
        <v>330</v>
      </c>
      <c r="C243" s="1160" t="s">
        <v>331</v>
      </c>
      <c r="D243" s="1161"/>
      <c r="E243" s="1161"/>
      <c r="F243" s="1161"/>
      <c r="G243" s="1161"/>
      <c r="H243" s="1161"/>
      <c r="I243" s="1161"/>
      <c r="J243" s="1161"/>
      <c r="K243" s="1162"/>
      <c r="L243" s="1163">
        <v>1</v>
      </c>
      <c r="M243" s="1164"/>
      <c r="N243" s="1164"/>
      <c r="O243" s="1163">
        <v>34</v>
      </c>
      <c r="P243" s="1164"/>
      <c r="Q243" s="1165"/>
      <c r="R243" s="1164">
        <v>8</v>
      </c>
      <c r="S243" s="1164"/>
      <c r="T243" s="1164"/>
      <c r="U243" s="1165"/>
      <c r="V243" s="586" t="s">
        <v>6547</v>
      </c>
      <c r="W243" s="587"/>
      <c r="X243" s="586"/>
      <c r="Y243" s="586"/>
      <c r="Z243" s="586"/>
      <c r="AA243" s="586"/>
      <c r="AB243" s="586"/>
      <c r="AC243" s="588"/>
      <c r="AD243" s="589"/>
      <c r="AE243" s="40"/>
      <c r="AF243" s="616"/>
      <c r="AG243">
        <f t="shared" si="0"/>
        <v>0</v>
      </c>
      <c r="AH243">
        <f t="shared" si="1"/>
        <v>0</v>
      </c>
      <c r="AI243">
        <f t="shared" si="2"/>
        <v>0</v>
      </c>
    </row>
    <row r="244" spans="1:35" ht="27" customHeight="1" x14ac:dyDescent="0.25">
      <c r="A244" s="584"/>
      <c r="B244" s="591" t="s">
        <v>332</v>
      </c>
      <c r="C244" s="1160" t="s">
        <v>333</v>
      </c>
      <c r="D244" s="1161"/>
      <c r="E244" s="1161"/>
      <c r="F244" s="1161"/>
      <c r="G244" s="1161"/>
      <c r="H244" s="1161"/>
      <c r="I244" s="1161"/>
      <c r="J244" s="1161"/>
      <c r="K244" s="1162"/>
      <c r="L244" s="1163">
        <v>1</v>
      </c>
      <c r="M244" s="1164"/>
      <c r="N244" s="1164"/>
      <c r="O244" s="1163">
        <v>1</v>
      </c>
      <c r="P244" s="1164"/>
      <c r="Q244" s="1165"/>
      <c r="R244" s="1164">
        <v>5</v>
      </c>
      <c r="S244" s="1164"/>
      <c r="T244" s="1164"/>
      <c r="U244" s="1165"/>
      <c r="V244" s="586" t="s">
        <v>6547</v>
      </c>
      <c r="W244" s="587"/>
      <c r="X244" s="586"/>
      <c r="Y244" s="586"/>
      <c r="Z244" s="586"/>
      <c r="AA244" s="586"/>
      <c r="AB244" s="586"/>
      <c r="AC244" s="588"/>
      <c r="AD244" s="589"/>
      <c r="AE244" s="40"/>
      <c r="AF244" s="616"/>
      <c r="AG244">
        <f t="shared" si="0"/>
        <v>0</v>
      </c>
      <c r="AH244">
        <f t="shared" si="1"/>
        <v>0</v>
      </c>
      <c r="AI244">
        <f t="shared" si="2"/>
        <v>0</v>
      </c>
    </row>
    <row r="245" spans="1:35" ht="27" customHeight="1" x14ac:dyDescent="0.25">
      <c r="A245" s="584"/>
      <c r="B245" s="591" t="s">
        <v>334</v>
      </c>
      <c r="C245" s="1160" t="s">
        <v>335</v>
      </c>
      <c r="D245" s="1161"/>
      <c r="E245" s="1161"/>
      <c r="F245" s="1161"/>
      <c r="G245" s="1161"/>
      <c r="H245" s="1161"/>
      <c r="I245" s="1161"/>
      <c r="J245" s="1161"/>
      <c r="K245" s="1162"/>
      <c r="L245" s="1163">
        <v>1</v>
      </c>
      <c r="M245" s="1164"/>
      <c r="N245" s="1164"/>
      <c r="O245" s="1163">
        <v>34</v>
      </c>
      <c r="P245" s="1164"/>
      <c r="Q245" s="1165"/>
      <c r="R245" s="1164">
        <v>5</v>
      </c>
      <c r="S245" s="1164"/>
      <c r="T245" s="1164"/>
      <c r="U245" s="1165"/>
      <c r="V245" s="586" t="s">
        <v>6547</v>
      </c>
      <c r="W245" s="587"/>
      <c r="X245" s="586"/>
      <c r="Y245" s="586"/>
      <c r="Z245" s="586"/>
      <c r="AA245" s="586"/>
      <c r="AB245" s="586"/>
      <c r="AC245" s="588"/>
      <c r="AD245" s="589"/>
      <c r="AE245" s="40"/>
      <c r="AF245" s="616"/>
      <c r="AG245">
        <f t="shared" si="0"/>
        <v>0</v>
      </c>
      <c r="AH245">
        <f t="shared" si="1"/>
        <v>0</v>
      </c>
      <c r="AI245">
        <f t="shared" si="2"/>
        <v>0</v>
      </c>
    </row>
    <row r="246" spans="1:35" ht="27" customHeight="1" x14ac:dyDescent="0.25">
      <c r="A246" s="584"/>
      <c r="B246" s="591" t="s">
        <v>336</v>
      </c>
      <c r="C246" s="1160" t="s">
        <v>337</v>
      </c>
      <c r="D246" s="1161"/>
      <c r="E246" s="1161"/>
      <c r="F246" s="1161"/>
      <c r="G246" s="1161"/>
      <c r="H246" s="1161"/>
      <c r="I246" s="1161"/>
      <c r="J246" s="1161"/>
      <c r="K246" s="1162"/>
      <c r="L246" s="1163">
        <v>1</v>
      </c>
      <c r="M246" s="1164"/>
      <c r="N246" s="1164"/>
      <c r="O246" s="1163">
        <v>1</v>
      </c>
      <c r="P246" s="1164"/>
      <c r="Q246" s="1165"/>
      <c r="R246" s="1164">
        <v>5</v>
      </c>
      <c r="S246" s="1164"/>
      <c r="T246" s="1164"/>
      <c r="U246" s="1165"/>
      <c r="V246" s="586" t="s">
        <v>6547</v>
      </c>
      <c r="W246" s="587"/>
      <c r="X246" s="586"/>
      <c r="Y246" s="586"/>
      <c r="Z246" s="586"/>
      <c r="AA246" s="586"/>
      <c r="AB246" s="586"/>
      <c r="AC246" s="588"/>
      <c r="AD246" s="589"/>
      <c r="AE246" s="40"/>
      <c r="AF246" s="616"/>
      <c r="AG246">
        <f t="shared" si="0"/>
        <v>0</v>
      </c>
      <c r="AH246">
        <f t="shared" si="1"/>
        <v>0</v>
      </c>
      <c r="AI246">
        <f t="shared" si="2"/>
        <v>0</v>
      </c>
    </row>
    <row r="247" spans="1:35" ht="27" customHeight="1" x14ac:dyDescent="0.25">
      <c r="A247" s="584"/>
      <c r="B247" s="591" t="s">
        <v>338</v>
      </c>
      <c r="C247" s="1160" t="s">
        <v>339</v>
      </c>
      <c r="D247" s="1161"/>
      <c r="E247" s="1161"/>
      <c r="F247" s="1161"/>
      <c r="G247" s="1161"/>
      <c r="H247" s="1161"/>
      <c r="I247" s="1161"/>
      <c r="J247" s="1161"/>
      <c r="K247" s="1162"/>
      <c r="L247" s="1163">
        <v>1</v>
      </c>
      <c r="M247" s="1164"/>
      <c r="N247" s="1164"/>
      <c r="O247" s="1163">
        <v>1</v>
      </c>
      <c r="P247" s="1164"/>
      <c r="Q247" s="1165"/>
      <c r="R247" s="1164">
        <v>5</v>
      </c>
      <c r="S247" s="1164"/>
      <c r="T247" s="1164"/>
      <c r="U247" s="1165"/>
      <c r="V247" s="586" t="s">
        <v>6547</v>
      </c>
      <c r="W247" s="587"/>
      <c r="X247" s="586"/>
      <c r="Y247" s="586"/>
      <c r="Z247" s="586"/>
      <c r="AA247" s="586"/>
      <c r="AB247" s="586"/>
      <c r="AC247" s="588"/>
      <c r="AD247" s="589"/>
      <c r="AE247" s="40"/>
      <c r="AF247" s="616"/>
      <c r="AG247">
        <f t="shared" si="0"/>
        <v>0</v>
      </c>
      <c r="AH247">
        <f t="shared" si="1"/>
        <v>0</v>
      </c>
      <c r="AI247">
        <f t="shared" si="2"/>
        <v>0</v>
      </c>
    </row>
    <row r="248" spans="1:35" ht="27" customHeight="1" x14ac:dyDescent="0.25">
      <c r="A248" s="584"/>
      <c r="B248" s="591" t="s">
        <v>340</v>
      </c>
      <c r="C248" s="1160" t="s">
        <v>341</v>
      </c>
      <c r="D248" s="1161"/>
      <c r="E248" s="1161"/>
      <c r="F248" s="1161"/>
      <c r="G248" s="1161"/>
      <c r="H248" s="1161"/>
      <c r="I248" s="1161"/>
      <c r="J248" s="1161"/>
      <c r="K248" s="1162"/>
      <c r="L248" s="1163">
        <v>1</v>
      </c>
      <c r="M248" s="1164"/>
      <c r="N248" s="1164"/>
      <c r="O248" s="1163">
        <v>1</v>
      </c>
      <c r="P248" s="1164"/>
      <c r="Q248" s="1165"/>
      <c r="R248" s="1164">
        <v>5</v>
      </c>
      <c r="S248" s="1164"/>
      <c r="T248" s="1164"/>
      <c r="U248" s="1165"/>
      <c r="V248" s="586" t="s">
        <v>6547</v>
      </c>
      <c r="W248" s="587"/>
      <c r="X248" s="586"/>
      <c r="Y248" s="586"/>
      <c r="Z248" s="586"/>
      <c r="AA248" s="586"/>
      <c r="AB248" s="586"/>
      <c r="AC248" s="588"/>
      <c r="AD248" s="589"/>
      <c r="AE248" s="40"/>
      <c r="AF248" s="616"/>
      <c r="AG248">
        <f t="shared" si="0"/>
        <v>0</v>
      </c>
      <c r="AH248">
        <f t="shared" si="1"/>
        <v>0</v>
      </c>
      <c r="AI248">
        <f t="shared" si="2"/>
        <v>0</v>
      </c>
    </row>
    <row r="249" spans="1:35" ht="42.75" customHeight="1" x14ac:dyDescent="0.25">
      <c r="A249" s="584"/>
      <c r="B249" s="591" t="s">
        <v>342</v>
      </c>
      <c r="C249" s="1160" t="s">
        <v>343</v>
      </c>
      <c r="D249" s="1161"/>
      <c r="E249" s="1161"/>
      <c r="F249" s="1161"/>
      <c r="G249" s="1161"/>
      <c r="H249" s="1161"/>
      <c r="I249" s="1161"/>
      <c r="J249" s="1161"/>
      <c r="K249" s="1162"/>
      <c r="L249" s="1163">
        <v>1</v>
      </c>
      <c r="M249" s="1164"/>
      <c r="N249" s="1164"/>
      <c r="O249" s="1163">
        <v>3</v>
      </c>
      <c r="P249" s="1164"/>
      <c r="Q249" s="1165"/>
      <c r="R249" s="1164">
        <v>5</v>
      </c>
      <c r="S249" s="1164"/>
      <c r="T249" s="1164"/>
      <c r="U249" s="1165"/>
      <c r="V249" s="586" t="s">
        <v>6547</v>
      </c>
      <c r="W249" s="587"/>
      <c r="X249" s="586"/>
      <c r="Y249" s="586"/>
      <c r="Z249" s="586"/>
      <c r="AA249" s="586"/>
      <c r="AB249" s="586"/>
      <c r="AC249" s="588"/>
      <c r="AD249" s="589"/>
      <c r="AE249" s="40"/>
      <c r="AF249" s="616"/>
      <c r="AG249">
        <f t="shared" si="0"/>
        <v>0</v>
      </c>
      <c r="AH249">
        <f t="shared" si="1"/>
        <v>0</v>
      </c>
      <c r="AI249">
        <f t="shared" si="2"/>
        <v>0</v>
      </c>
    </row>
    <row r="250" spans="1:35" ht="32.25" customHeight="1" x14ac:dyDescent="0.25">
      <c r="A250" s="584"/>
      <c r="B250" s="591" t="s">
        <v>344</v>
      </c>
      <c r="C250" s="1160" t="s">
        <v>345</v>
      </c>
      <c r="D250" s="1161"/>
      <c r="E250" s="1161"/>
      <c r="F250" s="1161"/>
      <c r="G250" s="1161"/>
      <c r="H250" s="1161"/>
      <c r="I250" s="1161"/>
      <c r="J250" s="1161"/>
      <c r="K250" s="1162"/>
      <c r="L250" s="1163">
        <v>1</v>
      </c>
      <c r="M250" s="1164"/>
      <c r="N250" s="1164"/>
      <c r="O250" s="1163">
        <v>5</v>
      </c>
      <c r="P250" s="1164"/>
      <c r="Q250" s="1165"/>
      <c r="R250" s="1164">
        <v>5</v>
      </c>
      <c r="S250" s="1164"/>
      <c r="T250" s="1164"/>
      <c r="U250" s="1165"/>
      <c r="V250" s="586" t="s">
        <v>6547</v>
      </c>
      <c r="W250" s="587"/>
      <c r="X250" s="586"/>
      <c r="Y250" s="586"/>
      <c r="Z250" s="586"/>
      <c r="AA250" s="586"/>
      <c r="AB250" s="586"/>
      <c r="AC250" s="588"/>
      <c r="AD250" s="589"/>
      <c r="AE250" s="40"/>
      <c r="AF250" s="616"/>
      <c r="AG250">
        <f t="shared" si="0"/>
        <v>0</v>
      </c>
      <c r="AH250">
        <f t="shared" si="1"/>
        <v>0</v>
      </c>
      <c r="AI250">
        <f t="shared" si="2"/>
        <v>0</v>
      </c>
    </row>
    <row r="251" spans="1:35" ht="40.5" customHeight="1" x14ac:dyDescent="0.25">
      <c r="A251" s="584"/>
      <c r="B251" s="591" t="s">
        <v>346</v>
      </c>
      <c r="C251" s="1160" t="s">
        <v>347</v>
      </c>
      <c r="D251" s="1161"/>
      <c r="E251" s="1161"/>
      <c r="F251" s="1161"/>
      <c r="G251" s="1161"/>
      <c r="H251" s="1161"/>
      <c r="I251" s="1161"/>
      <c r="J251" s="1161"/>
      <c r="K251" s="1162"/>
      <c r="L251" s="1163">
        <v>1</v>
      </c>
      <c r="M251" s="1164"/>
      <c r="N251" s="1164"/>
      <c r="O251" s="1163">
        <v>2</v>
      </c>
      <c r="P251" s="1164"/>
      <c r="Q251" s="1165"/>
      <c r="R251" s="1164">
        <v>5</v>
      </c>
      <c r="S251" s="1164"/>
      <c r="T251" s="1164"/>
      <c r="U251" s="1165"/>
      <c r="V251" s="586" t="s">
        <v>6547</v>
      </c>
      <c r="W251" s="587"/>
      <c r="X251" s="586"/>
      <c r="Y251" s="586"/>
      <c r="Z251" s="586"/>
      <c r="AA251" s="586"/>
      <c r="AB251" s="586"/>
      <c r="AC251" s="588"/>
      <c r="AD251" s="589"/>
      <c r="AE251" s="40"/>
      <c r="AF251" s="616"/>
      <c r="AG251">
        <f t="shared" si="0"/>
        <v>0</v>
      </c>
      <c r="AH251">
        <f t="shared" si="1"/>
        <v>0</v>
      </c>
      <c r="AI251">
        <f t="shared" si="2"/>
        <v>0</v>
      </c>
    </row>
    <row r="252" spans="1:35" ht="27" customHeight="1" x14ac:dyDescent="0.25">
      <c r="A252" s="584"/>
      <c r="B252" s="591" t="s">
        <v>348</v>
      </c>
      <c r="C252" s="1160" t="s">
        <v>349</v>
      </c>
      <c r="D252" s="1161"/>
      <c r="E252" s="1161"/>
      <c r="F252" s="1161"/>
      <c r="G252" s="1161"/>
      <c r="H252" s="1161"/>
      <c r="I252" s="1161"/>
      <c r="J252" s="1161"/>
      <c r="K252" s="1162"/>
      <c r="L252" s="1163">
        <v>1</v>
      </c>
      <c r="M252" s="1164"/>
      <c r="N252" s="1164"/>
      <c r="O252" s="1163">
        <v>3</v>
      </c>
      <c r="P252" s="1164"/>
      <c r="Q252" s="1165"/>
      <c r="R252" s="1164">
        <v>5</v>
      </c>
      <c r="S252" s="1164"/>
      <c r="T252" s="1164"/>
      <c r="U252" s="1165"/>
      <c r="V252" s="586" t="s">
        <v>6547</v>
      </c>
      <c r="W252" s="587"/>
      <c r="X252" s="586"/>
      <c r="Y252" s="586"/>
      <c r="Z252" s="586"/>
      <c r="AA252" s="586"/>
      <c r="AB252" s="586"/>
      <c r="AC252" s="588"/>
      <c r="AD252" s="589"/>
      <c r="AE252" s="40"/>
      <c r="AF252" s="616"/>
      <c r="AG252">
        <f t="shared" si="0"/>
        <v>0</v>
      </c>
      <c r="AH252">
        <f t="shared" si="1"/>
        <v>0</v>
      </c>
      <c r="AI252">
        <f t="shared" si="2"/>
        <v>0</v>
      </c>
    </row>
    <row r="253" spans="1:35" ht="40.5" customHeight="1" x14ac:dyDescent="0.25">
      <c r="A253" s="584"/>
      <c r="B253" s="591" t="s">
        <v>350</v>
      </c>
      <c r="C253" s="1160" t="s">
        <v>351</v>
      </c>
      <c r="D253" s="1161"/>
      <c r="E253" s="1161"/>
      <c r="F253" s="1161"/>
      <c r="G253" s="1161"/>
      <c r="H253" s="1161"/>
      <c r="I253" s="1161"/>
      <c r="J253" s="1161"/>
      <c r="K253" s="1162"/>
      <c r="L253" s="1163">
        <v>1</v>
      </c>
      <c r="M253" s="1164"/>
      <c r="N253" s="1164"/>
      <c r="O253" s="1163">
        <v>1</v>
      </c>
      <c r="P253" s="1164"/>
      <c r="Q253" s="1165"/>
      <c r="R253" s="1164">
        <v>5</v>
      </c>
      <c r="S253" s="1164"/>
      <c r="T253" s="1164"/>
      <c r="U253" s="1165"/>
      <c r="V253" s="586" t="s">
        <v>6547</v>
      </c>
      <c r="W253" s="587"/>
      <c r="X253" s="586"/>
      <c r="Y253" s="586"/>
      <c r="Z253" s="586"/>
      <c r="AA253" s="586"/>
      <c r="AB253" s="586"/>
      <c r="AC253" s="588"/>
      <c r="AD253" s="589"/>
      <c r="AE253" s="40"/>
      <c r="AF253" s="616"/>
      <c r="AG253">
        <f t="shared" si="0"/>
        <v>0</v>
      </c>
      <c r="AH253">
        <f t="shared" si="1"/>
        <v>0</v>
      </c>
      <c r="AI253">
        <f t="shared" si="2"/>
        <v>0</v>
      </c>
    </row>
    <row r="254" spans="1:35" ht="27" customHeight="1" x14ac:dyDescent="0.25">
      <c r="A254" s="584"/>
      <c r="B254" s="591" t="s">
        <v>352</v>
      </c>
      <c r="C254" s="1160" t="s">
        <v>353</v>
      </c>
      <c r="D254" s="1161"/>
      <c r="E254" s="1161"/>
      <c r="F254" s="1161"/>
      <c r="G254" s="1161"/>
      <c r="H254" s="1161"/>
      <c r="I254" s="1161"/>
      <c r="J254" s="1161"/>
      <c r="K254" s="1162"/>
      <c r="L254" s="1163">
        <v>1</v>
      </c>
      <c r="M254" s="1164"/>
      <c r="N254" s="1164"/>
      <c r="O254" s="1163">
        <v>1</v>
      </c>
      <c r="P254" s="1164"/>
      <c r="Q254" s="1165"/>
      <c r="R254" s="1164">
        <v>5</v>
      </c>
      <c r="S254" s="1164"/>
      <c r="T254" s="1164"/>
      <c r="U254" s="1165"/>
      <c r="V254" s="586" t="s">
        <v>6547</v>
      </c>
      <c r="W254" s="587"/>
      <c r="X254" s="586"/>
      <c r="Y254" s="586"/>
      <c r="Z254" s="586"/>
      <c r="AA254" s="586"/>
      <c r="AB254" s="586"/>
      <c r="AC254" s="588"/>
      <c r="AD254" s="589"/>
      <c r="AE254" s="40"/>
      <c r="AF254" s="616"/>
      <c r="AG254">
        <f t="shared" si="0"/>
        <v>0</v>
      </c>
      <c r="AH254">
        <f t="shared" si="1"/>
        <v>0</v>
      </c>
      <c r="AI254">
        <f t="shared" si="2"/>
        <v>0</v>
      </c>
    </row>
    <row r="255" spans="1:35" ht="27" customHeight="1" x14ac:dyDescent="0.25">
      <c r="A255" s="584"/>
      <c r="B255" s="591" t="s">
        <v>354</v>
      </c>
      <c r="C255" s="1160" t="s">
        <v>355</v>
      </c>
      <c r="D255" s="1161"/>
      <c r="E255" s="1161"/>
      <c r="F255" s="1161"/>
      <c r="G255" s="1161"/>
      <c r="H255" s="1161"/>
      <c r="I255" s="1161"/>
      <c r="J255" s="1161"/>
      <c r="K255" s="1162"/>
      <c r="L255" s="1163">
        <v>1</v>
      </c>
      <c r="M255" s="1164"/>
      <c r="N255" s="1164"/>
      <c r="O255" s="1163">
        <v>1</v>
      </c>
      <c r="P255" s="1164"/>
      <c r="Q255" s="1165"/>
      <c r="R255" s="1164">
        <v>5</v>
      </c>
      <c r="S255" s="1164"/>
      <c r="T255" s="1164"/>
      <c r="U255" s="1165"/>
      <c r="V255" s="586" t="s">
        <v>6547</v>
      </c>
      <c r="W255" s="587"/>
      <c r="X255" s="586"/>
      <c r="Y255" s="586"/>
      <c r="Z255" s="586"/>
      <c r="AA255" s="586"/>
      <c r="AB255" s="586"/>
      <c r="AC255" s="588"/>
      <c r="AD255" s="589"/>
      <c r="AE255" s="40"/>
      <c r="AF255" s="616"/>
      <c r="AG255">
        <f t="shared" si="0"/>
        <v>0</v>
      </c>
      <c r="AH255">
        <f t="shared" si="1"/>
        <v>0</v>
      </c>
      <c r="AI255">
        <f t="shared" si="2"/>
        <v>0</v>
      </c>
    </row>
    <row r="256" spans="1:35" ht="27" customHeight="1" x14ac:dyDescent="0.25">
      <c r="A256" s="584"/>
      <c r="B256" s="591" t="s">
        <v>356</v>
      </c>
      <c r="C256" s="1160" t="s">
        <v>357</v>
      </c>
      <c r="D256" s="1161"/>
      <c r="E256" s="1161"/>
      <c r="F256" s="1161"/>
      <c r="G256" s="1161"/>
      <c r="H256" s="1161"/>
      <c r="I256" s="1161"/>
      <c r="J256" s="1161"/>
      <c r="K256" s="1162"/>
      <c r="L256" s="1163">
        <v>1</v>
      </c>
      <c r="M256" s="1164"/>
      <c r="N256" s="1164"/>
      <c r="O256" s="1163">
        <v>1</v>
      </c>
      <c r="P256" s="1164"/>
      <c r="Q256" s="1165"/>
      <c r="R256" s="1164">
        <v>5</v>
      </c>
      <c r="S256" s="1164"/>
      <c r="T256" s="1164"/>
      <c r="U256" s="1165"/>
      <c r="V256" s="586" t="s">
        <v>6547</v>
      </c>
      <c r="W256" s="587"/>
      <c r="X256" s="586"/>
      <c r="Y256" s="586"/>
      <c r="Z256" s="586"/>
      <c r="AA256" s="586"/>
      <c r="AB256" s="586"/>
      <c r="AC256" s="588"/>
      <c r="AD256" s="589"/>
      <c r="AE256" s="40"/>
      <c r="AF256" s="616"/>
      <c r="AG256">
        <f t="shared" si="0"/>
        <v>0</v>
      </c>
      <c r="AH256">
        <f t="shared" si="1"/>
        <v>0</v>
      </c>
      <c r="AI256">
        <f t="shared" si="2"/>
        <v>0</v>
      </c>
    </row>
    <row r="257" spans="1:35" ht="27" customHeight="1" x14ac:dyDescent="0.25">
      <c r="A257" s="584"/>
      <c r="B257" s="591" t="s">
        <v>358</v>
      </c>
      <c r="C257" s="1160" t="s">
        <v>359</v>
      </c>
      <c r="D257" s="1161"/>
      <c r="E257" s="1161"/>
      <c r="F257" s="1161"/>
      <c r="G257" s="1161"/>
      <c r="H257" s="1161"/>
      <c r="I257" s="1161"/>
      <c r="J257" s="1161"/>
      <c r="K257" s="1162"/>
      <c r="L257" s="1163">
        <v>1</v>
      </c>
      <c r="M257" s="1164"/>
      <c r="N257" s="1164"/>
      <c r="O257" s="1163">
        <v>1</v>
      </c>
      <c r="P257" s="1164"/>
      <c r="Q257" s="1165"/>
      <c r="R257" s="1164">
        <v>5</v>
      </c>
      <c r="S257" s="1164"/>
      <c r="T257" s="1164"/>
      <c r="U257" s="1165"/>
      <c r="V257" s="586" t="s">
        <v>6547</v>
      </c>
      <c r="W257" s="587"/>
      <c r="X257" s="586"/>
      <c r="Y257" s="586"/>
      <c r="Z257" s="586"/>
      <c r="AA257" s="586"/>
      <c r="AB257" s="586"/>
      <c r="AC257" s="588"/>
      <c r="AD257" s="589"/>
      <c r="AE257" s="40"/>
      <c r="AF257" s="616"/>
      <c r="AG257">
        <f t="shared" si="0"/>
        <v>0</v>
      </c>
      <c r="AH257">
        <f t="shared" si="1"/>
        <v>0</v>
      </c>
      <c r="AI257">
        <f t="shared" si="2"/>
        <v>0</v>
      </c>
    </row>
    <row r="258" spans="1:35" ht="27" customHeight="1" x14ac:dyDescent="0.25">
      <c r="A258" s="584"/>
      <c r="B258" s="591" t="s">
        <v>360</v>
      </c>
      <c r="C258" s="1160" t="s">
        <v>904</v>
      </c>
      <c r="D258" s="1161"/>
      <c r="E258" s="1161"/>
      <c r="F258" s="1161"/>
      <c r="G258" s="1161"/>
      <c r="H258" s="1161"/>
      <c r="I258" s="1161"/>
      <c r="J258" s="1161"/>
      <c r="K258" s="1162"/>
      <c r="L258" s="1163">
        <v>9</v>
      </c>
      <c r="M258" s="1164"/>
      <c r="N258" s="1164"/>
      <c r="O258" s="1163"/>
      <c r="P258" s="1164"/>
      <c r="Q258" s="1165"/>
      <c r="R258" s="1164"/>
      <c r="S258" s="1164"/>
      <c r="T258" s="1164"/>
      <c r="U258" s="1165"/>
      <c r="V258" s="586"/>
      <c r="W258" s="587"/>
      <c r="X258" s="586"/>
      <c r="Y258" s="586"/>
      <c r="Z258" s="586"/>
      <c r="AA258" s="586"/>
      <c r="AB258" s="586"/>
      <c r="AC258" s="588"/>
      <c r="AD258" s="589"/>
      <c r="AE258" s="40"/>
      <c r="AF258" s="616"/>
      <c r="AG258">
        <f t="shared" si="0"/>
        <v>0</v>
      </c>
      <c r="AH258">
        <f t="shared" si="1"/>
        <v>0</v>
      </c>
      <c r="AI258">
        <f t="shared" si="2"/>
        <v>0</v>
      </c>
    </row>
    <row r="259" spans="1:35" ht="27" customHeight="1" x14ac:dyDescent="0.25">
      <c r="A259" s="584"/>
      <c r="B259" s="591" t="s">
        <v>361</v>
      </c>
      <c r="C259" s="1160" t="s">
        <v>362</v>
      </c>
      <c r="D259" s="1161"/>
      <c r="E259" s="1161"/>
      <c r="F259" s="1161"/>
      <c r="G259" s="1161"/>
      <c r="H259" s="1161"/>
      <c r="I259" s="1161"/>
      <c r="J259" s="1161"/>
      <c r="K259" s="1162"/>
      <c r="L259" s="1163">
        <v>2</v>
      </c>
      <c r="M259" s="1164"/>
      <c r="N259" s="1164"/>
      <c r="O259" s="1163"/>
      <c r="P259" s="1164"/>
      <c r="Q259" s="1165"/>
      <c r="R259" s="1164"/>
      <c r="S259" s="1164"/>
      <c r="T259" s="1164"/>
      <c r="U259" s="1165"/>
      <c r="V259" s="586"/>
      <c r="W259" s="587"/>
      <c r="X259" s="586"/>
      <c r="Y259" s="586"/>
      <c r="Z259" s="586"/>
      <c r="AA259" s="586"/>
      <c r="AB259" s="586"/>
      <c r="AC259" s="588"/>
      <c r="AD259" s="589"/>
      <c r="AE259" s="40"/>
      <c r="AF259" s="616"/>
      <c r="AG259">
        <f t="shared" si="0"/>
        <v>0</v>
      </c>
      <c r="AH259">
        <f t="shared" si="1"/>
        <v>0</v>
      </c>
      <c r="AI259">
        <f t="shared" si="2"/>
        <v>0</v>
      </c>
    </row>
    <row r="260" spans="1:35" ht="27" customHeight="1" x14ac:dyDescent="0.25">
      <c r="A260" s="584"/>
      <c r="B260" s="591" t="s">
        <v>363</v>
      </c>
      <c r="C260" s="1160" t="s">
        <v>364</v>
      </c>
      <c r="D260" s="1161"/>
      <c r="E260" s="1161"/>
      <c r="F260" s="1161"/>
      <c r="G260" s="1161"/>
      <c r="H260" s="1161"/>
      <c r="I260" s="1161"/>
      <c r="J260" s="1161"/>
      <c r="K260" s="1162"/>
      <c r="L260" s="1163">
        <v>1</v>
      </c>
      <c r="M260" s="1164"/>
      <c r="N260" s="1164"/>
      <c r="O260" s="1163">
        <v>3</v>
      </c>
      <c r="P260" s="1164"/>
      <c r="Q260" s="1165"/>
      <c r="R260" s="1164">
        <v>5</v>
      </c>
      <c r="S260" s="1164"/>
      <c r="T260" s="1164"/>
      <c r="U260" s="1165"/>
      <c r="V260" s="586" t="s">
        <v>6547</v>
      </c>
      <c r="W260" s="587"/>
      <c r="X260" s="586"/>
      <c r="Y260" s="586"/>
      <c r="Z260" s="586"/>
      <c r="AA260" s="586"/>
      <c r="AB260" s="586"/>
      <c r="AC260" s="588"/>
      <c r="AD260" s="589"/>
      <c r="AE260" s="40"/>
      <c r="AF260" s="616"/>
      <c r="AG260">
        <f t="shared" si="0"/>
        <v>0</v>
      </c>
      <c r="AH260">
        <f t="shared" si="1"/>
        <v>0</v>
      </c>
      <c r="AI260">
        <f t="shared" si="2"/>
        <v>0</v>
      </c>
    </row>
    <row r="261" spans="1:35" ht="27" customHeight="1" x14ac:dyDescent="0.25">
      <c r="A261" s="584"/>
      <c r="B261" s="591" t="s">
        <v>365</v>
      </c>
      <c r="C261" s="1160" t="s">
        <v>366</v>
      </c>
      <c r="D261" s="1161"/>
      <c r="E261" s="1161"/>
      <c r="F261" s="1161"/>
      <c r="G261" s="1161"/>
      <c r="H261" s="1161"/>
      <c r="I261" s="1161"/>
      <c r="J261" s="1161"/>
      <c r="K261" s="1162"/>
      <c r="L261" s="1163">
        <v>1</v>
      </c>
      <c r="M261" s="1164"/>
      <c r="N261" s="1164"/>
      <c r="O261" s="1163">
        <v>3</v>
      </c>
      <c r="P261" s="1164"/>
      <c r="Q261" s="1165"/>
      <c r="R261" s="1164">
        <v>5</v>
      </c>
      <c r="S261" s="1164"/>
      <c r="T261" s="1164"/>
      <c r="U261" s="1165"/>
      <c r="V261" s="586" t="s">
        <v>6547</v>
      </c>
      <c r="W261" s="587"/>
      <c r="X261" s="586"/>
      <c r="Y261" s="586"/>
      <c r="Z261" s="586"/>
      <c r="AA261" s="586"/>
      <c r="AB261" s="586"/>
      <c r="AC261" s="588"/>
      <c r="AD261" s="589"/>
      <c r="AE261" s="40"/>
      <c r="AF261" s="616"/>
      <c r="AG261">
        <f t="shared" si="0"/>
        <v>0</v>
      </c>
      <c r="AH261">
        <f t="shared" si="1"/>
        <v>0</v>
      </c>
      <c r="AI261">
        <f t="shared" si="2"/>
        <v>0</v>
      </c>
    </row>
    <row r="262" spans="1:35" ht="27" customHeight="1" x14ac:dyDescent="0.25">
      <c r="A262" s="584"/>
      <c r="B262" s="591" t="s">
        <v>367</v>
      </c>
      <c r="C262" s="1160" t="s">
        <v>368</v>
      </c>
      <c r="D262" s="1161"/>
      <c r="E262" s="1161"/>
      <c r="F262" s="1161"/>
      <c r="G262" s="1161"/>
      <c r="H262" s="1161"/>
      <c r="I262" s="1161"/>
      <c r="J262" s="1161"/>
      <c r="K262" s="1162"/>
      <c r="L262" s="1163">
        <v>2</v>
      </c>
      <c r="M262" s="1164"/>
      <c r="N262" s="1164"/>
      <c r="O262" s="1163"/>
      <c r="P262" s="1164"/>
      <c r="Q262" s="1165"/>
      <c r="R262" s="1164"/>
      <c r="S262" s="1164"/>
      <c r="T262" s="1164"/>
      <c r="U262" s="1165"/>
      <c r="V262" s="586"/>
      <c r="W262" s="587"/>
      <c r="X262" s="586"/>
      <c r="Y262" s="586"/>
      <c r="Z262" s="586"/>
      <c r="AA262" s="586"/>
      <c r="AB262" s="586"/>
      <c r="AC262" s="588"/>
      <c r="AD262" s="589"/>
      <c r="AE262" s="40"/>
      <c r="AF262" s="616"/>
      <c r="AG262">
        <f t="shared" si="0"/>
        <v>0</v>
      </c>
      <c r="AH262">
        <f t="shared" si="1"/>
        <v>0</v>
      </c>
      <c r="AI262">
        <f t="shared" si="2"/>
        <v>0</v>
      </c>
    </row>
    <row r="263" spans="1:35" ht="39" customHeight="1" x14ac:dyDescent="0.25">
      <c r="A263" s="584"/>
      <c r="B263" s="591" t="s">
        <v>369</v>
      </c>
      <c r="C263" s="1160" t="s">
        <v>370</v>
      </c>
      <c r="D263" s="1161"/>
      <c r="E263" s="1161"/>
      <c r="F263" s="1161"/>
      <c r="G263" s="1161"/>
      <c r="H263" s="1161"/>
      <c r="I263" s="1161"/>
      <c r="J263" s="1161"/>
      <c r="K263" s="1162"/>
      <c r="L263" s="1163">
        <v>9</v>
      </c>
      <c r="M263" s="1164"/>
      <c r="N263" s="1164"/>
      <c r="O263" s="1163"/>
      <c r="P263" s="1164"/>
      <c r="Q263" s="1165"/>
      <c r="R263" s="1164"/>
      <c r="S263" s="1164"/>
      <c r="T263" s="1164"/>
      <c r="U263" s="1165"/>
      <c r="V263" s="586"/>
      <c r="W263" s="587"/>
      <c r="X263" s="586"/>
      <c r="Y263" s="586"/>
      <c r="Z263" s="586"/>
      <c r="AA263" s="586"/>
      <c r="AB263" s="586"/>
      <c r="AC263" s="588"/>
      <c r="AD263" s="589"/>
      <c r="AE263" s="40"/>
      <c r="AF263" s="616"/>
      <c r="AG263">
        <f t="shared" si="0"/>
        <v>0</v>
      </c>
      <c r="AH263">
        <f t="shared" si="1"/>
        <v>0</v>
      </c>
      <c r="AI263">
        <f t="shared" si="2"/>
        <v>0</v>
      </c>
    </row>
    <row r="264" spans="1:35" ht="27" customHeight="1" x14ac:dyDescent="0.25">
      <c r="A264" s="584"/>
      <c r="B264" s="591" t="s">
        <v>371</v>
      </c>
      <c r="C264" s="1160" t="s">
        <v>372</v>
      </c>
      <c r="D264" s="1161"/>
      <c r="E264" s="1161"/>
      <c r="F264" s="1161"/>
      <c r="G264" s="1161"/>
      <c r="H264" s="1161"/>
      <c r="I264" s="1161"/>
      <c r="J264" s="1161"/>
      <c r="K264" s="1162"/>
      <c r="L264" s="1163">
        <v>9</v>
      </c>
      <c r="M264" s="1164"/>
      <c r="N264" s="1164"/>
      <c r="O264" s="1163"/>
      <c r="P264" s="1164"/>
      <c r="Q264" s="1165"/>
      <c r="R264" s="1164"/>
      <c r="S264" s="1164"/>
      <c r="T264" s="1164"/>
      <c r="U264" s="1165"/>
      <c r="V264" s="586"/>
      <c r="W264" s="587"/>
      <c r="X264" s="586"/>
      <c r="Y264" s="586"/>
      <c r="Z264" s="586"/>
      <c r="AA264" s="586"/>
      <c r="AB264" s="586"/>
      <c r="AC264" s="588"/>
      <c r="AD264" s="589"/>
      <c r="AE264" s="40"/>
      <c r="AF264" s="616"/>
      <c r="AG264">
        <f t="shared" si="0"/>
        <v>0</v>
      </c>
      <c r="AH264">
        <f t="shared" si="1"/>
        <v>0</v>
      </c>
      <c r="AI264">
        <f t="shared" si="2"/>
        <v>0</v>
      </c>
    </row>
    <row r="265" spans="1:35" ht="27" customHeight="1" x14ac:dyDescent="0.25">
      <c r="A265" s="584"/>
      <c r="B265" s="592" t="s">
        <v>373</v>
      </c>
      <c r="C265" s="1160" t="s">
        <v>374</v>
      </c>
      <c r="D265" s="1161"/>
      <c r="E265" s="1161"/>
      <c r="F265" s="1161"/>
      <c r="G265" s="1161"/>
      <c r="H265" s="1161"/>
      <c r="I265" s="1161"/>
      <c r="J265" s="1161"/>
      <c r="K265" s="1162"/>
      <c r="L265" s="1163">
        <v>9</v>
      </c>
      <c r="M265" s="1164"/>
      <c r="N265" s="1164"/>
      <c r="O265" s="1163"/>
      <c r="P265" s="1164"/>
      <c r="Q265" s="1165"/>
      <c r="R265" s="1164"/>
      <c r="S265" s="1164"/>
      <c r="T265" s="1164"/>
      <c r="U265" s="1165"/>
      <c r="V265" s="586"/>
      <c r="W265" s="587"/>
      <c r="X265" s="586"/>
      <c r="Y265" s="586"/>
      <c r="Z265" s="586"/>
      <c r="AA265" s="586"/>
      <c r="AB265" s="586"/>
      <c r="AC265" s="588"/>
      <c r="AD265" s="589"/>
      <c r="AE265" s="40"/>
      <c r="AF265" s="616"/>
      <c r="AG265">
        <f t="shared" si="0"/>
        <v>0</v>
      </c>
      <c r="AH265">
        <f t="shared" si="1"/>
        <v>0</v>
      </c>
      <c r="AI265">
        <f t="shared" si="2"/>
        <v>0</v>
      </c>
    </row>
    <row r="266" spans="1:35" ht="41.25" customHeight="1" x14ac:dyDescent="0.25">
      <c r="A266" s="584"/>
      <c r="B266" s="591" t="s">
        <v>375</v>
      </c>
      <c r="C266" s="1160" t="s">
        <v>376</v>
      </c>
      <c r="D266" s="1161"/>
      <c r="E266" s="1161"/>
      <c r="F266" s="1161"/>
      <c r="G266" s="1161"/>
      <c r="H266" s="1161"/>
      <c r="I266" s="1161"/>
      <c r="J266" s="1161"/>
      <c r="K266" s="1162"/>
      <c r="L266" s="1163">
        <v>1</v>
      </c>
      <c r="M266" s="1164"/>
      <c r="N266" s="1164"/>
      <c r="O266" s="1163">
        <v>1</v>
      </c>
      <c r="P266" s="1164"/>
      <c r="Q266" s="1165"/>
      <c r="R266" s="1164">
        <v>5</v>
      </c>
      <c r="S266" s="1164"/>
      <c r="T266" s="1164"/>
      <c r="U266" s="1165"/>
      <c r="V266" s="586" t="s">
        <v>6547</v>
      </c>
      <c r="W266" s="587"/>
      <c r="X266" s="586"/>
      <c r="Y266" s="586"/>
      <c r="Z266" s="586"/>
      <c r="AA266" s="586"/>
      <c r="AB266" s="586"/>
      <c r="AC266" s="588"/>
      <c r="AD266" s="589"/>
      <c r="AE266" s="40"/>
      <c r="AF266" s="616"/>
      <c r="AG266">
        <f t="shared" si="0"/>
        <v>0</v>
      </c>
      <c r="AH266">
        <f t="shared" si="1"/>
        <v>0</v>
      </c>
      <c r="AI266">
        <f t="shared" si="2"/>
        <v>0</v>
      </c>
    </row>
    <row r="267" spans="1:35" ht="27" customHeight="1" x14ac:dyDescent="0.25">
      <c r="A267" s="584"/>
      <c r="B267" s="591" t="s">
        <v>377</v>
      </c>
      <c r="C267" s="1160" t="s">
        <v>378</v>
      </c>
      <c r="D267" s="1161"/>
      <c r="E267" s="1161"/>
      <c r="F267" s="1161"/>
      <c r="G267" s="1161"/>
      <c r="H267" s="1161"/>
      <c r="I267" s="1161"/>
      <c r="J267" s="1161"/>
      <c r="K267" s="1162"/>
      <c r="L267" s="1163">
        <v>9</v>
      </c>
      <c r="M267" s="1164"/>
      <c r="N267" s="1164"/>
      <c r="O267" s="1163"/>
      <c r="P267" s="1164"/>
      <c r="Q267" s="1165"/>
      <c r="R267" s="1164"/>
      <c r="S267" s="1164"/>
      <c r="T267" s="1164"/>
      <c r="U267" s="1165"/>
      <c r="V267" s="586"/>
      <c r="W267" s="587"/>
      <c r="X267" s="586"/>
      <c r="Y267" s="586"/>
      <c r="Z267" s="586"/>
      <c r="AA267" s="586"/>
      <c r="AB267" s="586"/>
      <c r="AC267" s="588"/>
      <c r="AD267" s="589"/>
      <c r="AE267" s="40"/>
      <c r="AF267" s="616"/>
      <c r="AG267">
        <f t="shared" si="0"/>
        <v>0</v>
      </c>
      <c r="AH267">
        <f t="shared" si="1"/>
        <v>0</v>
      </c>
      <c r="AI267">
        <f t="shared" si="2"/>
        <v>0</v>
      </c>
    </row>
    <row r="268" spans="1:35" ht="27" customHeight="1" x14ac:dyDescent="0.25">
      <c r="A268" s="584"/>
      <c r="B268" s="591" t="s">
        <v>379</v>
      </c>
      <c r="C268" s="1160" t="s">
        <v>380</v>
      </c>
      <c r="D268" s="1161"/>
      <c r="E268" s="1161"/>
      <c r="F268" s="1161"/>
      <c r="G268" s="1161"/>
      <c r="H268" s="1161"/>
      <c r="I268" s="1161"/>
      <c r="J268" s="1161"/>
      <c r="K268" s="1162"/>
      <c r="L268" s="1163">
        <v>9</v>
      </c>
      <c r="M268" s="1164"/>
      <c r="N268" s="1164"/>
      <c r="O268" s="1163"/>
      <c r="P268" s="1164"/>
      <c r="Q268" s="1165"/>
      <c r="R268" s="1164"/>
      <c r="S268" s="1164"/>
      <c r="T268" s="1164"/>
      <c r="U268" s="1165"/>
      <c r="V268" s="586"/>
      <c r="W268" s="587"/>
      <c r="X268" s="586"/>
      <c r="Y268" s="586"/>
      <c r="Z268" s="586"/>
      <c r="AA268" s="586"/>
      <c r="AB268" s="586"/>
      <c r="AC268" s="588"/>
      <c r="AD268" s="589"/>
      <c r="AE268" s="40"/>
      <c r="AF268" s="616"/>
      <c r="AG268">
        <f t="shared" si="0"/>
        <v>0</v>
      </c>
      <c r="AH268">
        <f t="shared" si="1"/>
        <v>0</v>
      </c>
      <c r="AI268">
        <f t="shared" si="2"/>
        <v>0</v>
      </c>
    </row>
    <row r="269" spans="1:35" ht="27" customHeight="1" x14ac:dyDescent="0.25">
      <c r="A269" s="584"/>
      <c r="B269" s="591" t="s">
        <v>381</v>
      </c>
      <c r="C269" s="1160" t="s">
        <v>382</v>
      </c>
      <c r="D269" s="1161"/>
      <c r="E269" s="1161"/>
      <c r="F269" s="1161"/>
      <c r="G269" s="1161"/>
      <c r="H269" s="1161"/>
      <c r="I269" s="1161"/>
      <c r="J269" s="1161"/>
      <c r="K269" s="1162"/>
      <c r="L269" s="1163">
        <v>1</v>
      </c>
      <c r="M269" s="1164"/>
      <c r="N269" s="1164"/>
      <c r="O269" s="1163">
        <v>1</v>
      </c>
      <c r="P269" s="1164"/>
      <c r="Q269" s="1165"/>
      <c r="R269" s="1164">
        <v>5</v>
      </c>
      <c r="S269" s="1164"/>
      <c r="T269" s="1164"/>
      <c r="U269" s="1165"/>
      <c r="V269" s="586" t="s">
        <v>6547</v>
      </c>
      <c r="W269" s="587"/>
      <c r="X269" s="586"/>
      <c r="Y269" s="586"/>
      <c r="Z269" s="586"/>
      <c r="AA269" s="586"/>
      <c r="AB269" s="586"/>
      <c r="AC269" s="588"/>
      <c r="AD269" s="589"/>
      <c r="AE269" s="40"/>
      <c r="AF269" s="616"/>
      <c r="AG269">
        <f t="shared" si="0"/>
        <v>0</v>
      </c>
      <c r="AH269">
        <f t="shared" si="1"/>
        <v>0</v>
      </c>
      <c r="AI269">
        <f t="shared" si="2"/>
        <v>0</v>
      </c>
    </row>
    <row r="270" spans="1:35" ht="63" customHeight="1" x14ac:dyDescent="0.25">
      <c r="A270" s="584"/>
      <c r="B270" s="591" t="s">
        <v>383</v>
      </c>
      <c r="C270" s="1160" t="s">
        <v>384</v>
      </c>
      <c r="D270" s="1161"/>
      <c r="E270" s="1161"/>
      <c r="F270" s="1161"/>
      <c r="G270" s="1161"/>
      <c r="H270" s="1161"/>
      <c r="I270" s="1161"/>
      <c r="J270" s="1161"/>
      <c r="K270" s="1162"/>
      <c r="L270" s="1163">
        <v>9</v>
      </c>
      <c r="M270" s="1164"/>
      <c r="N270" s="1164"/>
      <c r="O270" s="1163"/>
      <c r="P270" s="1164"/>
      <c r="Q270" s="1165"/>
      <c r="R270" s="1164"/>
      <c r="S270" s="1164"/>
      <c r="T270" s="1164"/>
      <c r="U270" s="1165"/>
      <c r="V270" s="586"/>
      <c r="W270" s="587"/>
      <c r="X270" s="586"/>
      <c r="Y270" s="586"/>
      <c r="Z270" s="586"/>
      <c r="AA270" s="586"/>
      <c r="AB270" s="586"/>
      <c r="AC270" s="588"/>
      <c r="AD270" s="589"/>
      <c r="AE270" s="40"/>
      <c r="AF270" s="616"/>
      <c r="AG270">
        <f t="shared" si="0"/>
        <v>0</v>
      </c>
      <c r="AH270">
        <f t="shared" si="1"/>
        <v>0</v>
      </c>
      <c r="AI270">
        <f t="shared" si="2"/>
        <v>0</v>
      </c>
    </row>
    <row r="271" spans="1:35" ht="27" customHeight="1" x14ac:dyDescent="0.25">
      <c r="A271" s="584"/>
      <c r="B271" s="591" t="s">
        <v>385</v>
      </c>
      <c r="C271" s="1160" t="s">
        <v>131</v>
      </c>
      <c r="D271" s="1161"/>
      <c r="E271" s="1161"/>
      <c r="F271" s="1161"/>
      <c r="G271" s="1161"/>
      <c r="H271" s="1161"/>
      <c r="I271" s="1161"/>
      <c r="J271" s="1161"/>
      <c r="K271" s="1162"/>
      <c r="L271" s="1163">
        <v>9</v>
      </c>
      <c r="M271" s="1164"/>
      <c r="N271" s="1164"/>
      <c r="O271" s="1163"/>
      <c r="P271" s="1164"/>
      <c r="Q271" s="1165"/>
      <c r="R271" s="1164"/>
      <c r="S271" s="1164"/>
      <c r="T271" s="1164"/>
      <c r="U271" s="1165"/>
      <c r="V271" s="586"/>
      <c r="W271" s="587"/>
      <c r="X271" s="586"/>
      <c r="Y271" s="586"/>
      <c r="Z271" s="586"/>
      <c r="AA271" s="586"/>
      <c r="AB271" s="586"/>
      <c r="AC271" s="588"/>
      <c r="AD271" s="589"/>
      <c r="AE271" s="40"/>
      <c r="AF271" s="616"/>
      <c r="AG271">
        <f t="shared" si="0"/>
        <v>0</v>
      </c>
      <c r="AH271">
        <f t="shared" si="1"/>
        <v>0</v>
      </c>
      <c r="AI271">
        <f t="shared" si="2"/>
        <v>0</v>
      </c>
    </row>
    <row r="272" spans="1:35" ht="15" x14ac:dyDescent="0.25">
      <c r="A272" s="323"/>
      <c r="B272" s="863" t="str">
        <f>IF(AG273=0,"","ERROR: Favor de revisar la consistencia de sus respuesta de acuerdo a la columna Cuenta con informacion pública")</f>
        <v/>
      </c>
      <c r="C272" s="863"/>
      <c r="D272" s="863"/>
      <c r="E272" s="863"/>
      <c r="F272" s="863"/>
      <c r="G272" s="863"/>
      <c r="H272" s="863"/>
      <c r="I272" s="863"/>
      <c r="J272" s="863"/>
      <c r="K272" s="863"/>
      <c r="L272" s="863"/>
      <c r="M272" s="863"/>
      <c r="N272" s="863"/>
      <c r="O272" s="863"/>
      <c r="P272" s="863"/>
      <c r="Q272" s="863"/>
      <c r="R272" s="863"/>
      <c r="S272" s="863"/>
      <c r="T272" s="863"/>
      <c r="U272" s="863"/>
      <c r="V272" s="863"/>
      <c r="W272" s="863"/>
      <c r="X272" s="863"/>
      <c r="Y272" s="863"/>
      <c r="Z272" s="863"/>
      <c r="AA272" s="863"/>
      <c r="AB272" s="863"/>
      <c r="AC272" s="863"/>
      <c r="AD272" s="863"/>
      <c r="AE272" s="496"/>
      <c r="AF272" s="614"/>
    </row>
    <row r="273" spans="1:35" ht="15" x14ac:dyDescent="0.25">
      <c r="A273" s="323"/>
      <c r="B273" s="863" t="str">
        <f>IF(AH273=0,"","ERROR: En medios de acceso, las opciones 7 y 9 excluyen al resto de las opciones")</f>
        <v/>
      </c>
      <c r="C273" s="863"/>
      <c r="D273" s="863"/>
      <c r="E273" s="863"/>
      <c r="F273" s="863"/>
      <c r="G273" s="863"/>
      <c r="H273" s="863"/>
      <c r="I273" s="863"/>
      <c r="J273" s="863"/>
      <c r="K273" s="863"/>
      <c r="L273" s="863"/>
      <c r="M273" s="863"/>
      <c r="N273" s="863"/>
      <c r="O273" s="863"/>
      <c r="P273" s="863"/>
      <c r="Q273" s="863"/>
      <c r="R273" s="863"/>
      <c r="S273" s="863"/>
      <c r="T273" s="863"/>
      <c r="U273" s="863"/>
      <c r="V273" s="863"/>
      <c r="W273" s="863"/>
      <c r="X273" s="863"/>
      <c r="Y273" s="863"/>
      <c r="Z273" s="863"/>
      <c r="AA273" s="863"/>
      <c r="AB273" s="863"/>
      <c r="AC273" s="863"/>
      <c r="AD273" s="863"/>
      <c r="AE273" s="496"/>
      <c r="AF273" s="614"/>
      <c r="AG273">
        <f>SUM(AG223:AG272)</f>
        <v>0</v>
      </c>
      <c r="AH273">
        <f>SUM(AH223:AH272)</f>
        <v>0</v>
      </c>
      <c r="AI273">
        <f>SUM(AI223:AI272)</f>
        <v>0</v>
      </c>
    </row>
    <row r="274" spans="1:35" ht="15.75" customHeight="1" x14ac:dyDescent="0.25">
      <c r="A274" s="293"/>
      <c r="B274" s="863" t="str">
        <f>IF(AI273=0,"","ERROR: Favor de llenar las celdas correspondientes, si no aplica dejar la fila en blanco")</f>
        <v/>
      </c>
      <c r="C274" s="863"/>
      <c r="D274" s="863"/>
      <c r="E274" s="863"/>
      <c r="F274" s="863"/>
      <c r="G274" s="863"/>
      <c r="H274" s="863"/>
      <c r="I274" s="863"/>
      <c r="J274" s="863"/>
      <c r="K274" s="863"/>
      <c r="L274" s="863"/>
      <c r="M274" s="863"/>
      <c r="N274" s="863"/>
      <c r="O274" s="863"/>
      <c r="P274" s="863"/>
      <c r="Q274" s="863"/>
      <c r="R274" s="863"/>
      <c r="S274" s="863"/>
      <c r="T274" s="863"/>
      <c r="U274" s="863"/>
      <c r="V274" s="863"/>
      <c r="W274" s="863"/>
      <c r="X274" s="863"/>
      <c r="Y274" s="863"/>
      <c r="Z274" s="863"/>
      <c r="AA274" s="863"/>
      <c r="AB274" s="863"/>
      <c r="AC274" s="863"/>
      <c r="AD274" s="863"/>
      <c r="AE274" s="296"/>
      <c r="AF274" s="614"/>
    </row>
    <row r="275" spans="1:35" ht="33.75" customHeight="1" x14ac:dyDescent="0.25">
      <c r="A275" s="335"/>
      <c r="B275" s="336"/>
      <c r="C275" s="336"/>
      <c r="D275" s="325"/>
      <c r="E275" s="445"/>
      <c r="F275" s="1150" t="s">
        <v>119</v>
      </c>
      <c r="G275" s="1151"/>
      <c r="H275" s="1151"/>
      <c r="I275" s="1151"/>
      <c r="J275" s="1151"/>
      <c r="K275" s="1152"/>
      <c r="L275" s="497"/>
      <c r="M275" s="1126" t="s">
        <v>120</v>
      </c>
      <c r="N275" s="1127"/>
      <c r="O275" s="1127"/>
      <c r="P275" s="1127"/>
      <c r="Q275" s="1127"/>
      <c r="R275" s="1127"/>
      <c r="S275" s="1127"/>
      <c r="T275" s="1127"/>
      <c r="U275" s="1127"/>
      <c r="V275" s="1127"/>
      <c r="W275" s="1127"/>
      <c r="X275" s="1127"/>
      <c r="Y275" s="1127"/>
      <c r="Z275" s="1127"/>
      <c r="AA275" s="1127"/>
      <c r="AB275" s="1127"/>
      <c r="AC275" s="1128"/>
      <c r="AD275" s="498"/>
      <c r="AE275" s="367"/>
      <c r="AF275" s="614"/>
    </row>
    <row r="276" spans="1:35" ht="24.75" customHeight="1" x14ac:dyDescent="0.25">
      <c r="A276" s="335"/>
      <c r="B276" s="336"/>
      <c r="C276" s="336"/>
      <c r="D276" s="325"/>
      <c r="E276" s="325"/>
      <c r="F276" s="499" t="s">
        <v>77</v>
      </c>
      <c r="G276" s="1153" t="s">
        <v>121</v>
      </c>
      <c r="H276" s="1154"/>
      <c r="I276" s="1154"/>
      <c r="J276" s="1154"/>
      <c r="K276" s="1155"/>
      <c r="L276" s="500"/>
      <c r="M276" s="501" t="s">
        <v>77</v>
      </c>
      <c r="N276" s="1156" t="s">
        <v>386</v>
      </c>
      <c r="O276" s="1157"/>
      <c r="P276" s="1157"/>
      <c r="Q276" s="1157"/>
      <c r="R276" s="1157"/>
      <c r="S276" s="1157"/>
      <c r="T276" s="1157"/>
      <c r="U276" s="1157"/>
      <c r="V276" s="1157"/>
      <c r="W276" s="1157"/>
      <c r="X276" s="1157"/>
      <c r="Y276" s="1157"/>
      <c r="Z276" s="1157"/>
      <c r="AA276" s="1157"/>
      <c r="AB276" s="1157"/>
      <c r="AC276" s="1158"/>
      <c r="AD276" s="502"/>
      <c r="AE276" s="323"/>
      <c r="AF276" s="614"/>
    </row>
    <row r="277" spans="1:35" ht="24.75" customHeight="1" x14ac:dyDescent="0.25">
      <c r="A277" s="335"/>
      <c r="B277" s="336"/>
      <c r="C277" s="336"/>
      <c r="D277" s="325"/>
      <c r="E277" s="325"/>
      <c r="F277" s="503" t="s">
        <v>78</v>
      </c>
      <c r="G277" s="1153" t="s">
        <v>122</v>
      </c>
      <c r="H277" s="1154"/>
      <c r="I277" s="1154"/>
      <c r="J277" s="1154"/>
      <c r="K277" s="1155"/>
      <c r="L277" s="500"/>
      <c r="M277" s="503" t="s">
        <v>78</v>
      </c>
      <c r="N277" s="1156" t="s">
        <v>387</v>
      </c>
      <c r="O277" s="1157"/>
      <c r="P277" s="1157"/>
      <c r="Q277" s="1157"/>
      <c r="R277" s="1157"/>
      <c r="S277" s="1157"/>
      <c r="T277" s="1157"/>
      <c r="U277" s="1157"/>
      <c r="V277" s="1157"/>
      <c r="W277" s="1157"/>
      <c r="X277" s="1157"/>
      <c r="Y277" s="1157"/>
      <c r="Z277" s="1157"/>
      <c r="AA277" s="1157"/>
      <c r="AB277" s="1157"/>
      <c r="AC277" s="1158"/>
      <c r="AD277" s="504"/>
      <c r="AE277" s="323"/>
      <c r="AF277" s="614"/>
    </row>
    <row r="278" spans="1:35" ht="15" x14ac:dyDescent="0.25">
      <c r="A278" s="335"/>
      <c r="B278" s="336"/>
      <c r="C278" s="336"/>
      <c r="D278" s="325"/>
      <c r="E278" s="325"/>
      <c r="F278" s="503" t="s">
        <v>85</v>
      </c>
      <c r="G278" s="1153" t="s">
        <v>123</v>
      </c>
      <c r="H278" s="1154"/>
      <c r="I278" s="1154"/>
      <c r="J278" s="1154"/>
      <c r="K278" s="1155"/>
      <c r="L278" s="500"/>
      <c r="M278" s="503" t="s">
        <v>85</v>
      </c>
      <c r="N278" s="1156" t="s">
        <v>126</v>
      </c>
      <c r="O278" s="1157"/>
      <c r="P278" s="1157"/>
      <c r="Q278" s="1157"/>
      <c r="R278" s="1157"/>
      <c r="S278" s="1157"/>
      <c r="T278" s="1157"/>
      <c r="U278" s="1157"/>
      <c r="V278" s="1157"/>
      <c r="W278" s="1157"/>
      <c r="X278" s="1157"/>
      <c r="Y278" s="1157"/>
      <c r="Z278" s="1157"/>
      <c r="AA278" s="1157"/>
      <c r="AB278" s="1157"/>
      <c r="AC278" s="1158"/>
      <c r="AD278" s="288"/>
      <c r="AE278" s="323"/>
      <c r="AF278" s="614"/>
    </row>
    <row r="279" spans="1:35" ht="15" x14ac:dyDescent="0.25">
      <c r="A279" s="335"/>
      <c r="B279" s="336"/>
      <c r="C279" s="336"/>
      <c r="D279" s="325"/>
      <c r="E279" s="325"/>
      <c r="F279" s="503" t="s">
        <v>81</v>
      </c>
      <c r="G279" s="1153" t="s">
        <v>124</v>
      </c>
      <c r="H279" s="1154"/>
      <c r="I279" s="1154"/>
      <c r="J279" s="1154"/>
      <c r="K279" s="1155"/>
      <c r="L279" s="500"/>
      <c r="M279" s="503" t="s">
        <v>81</v>
      </c>
      <c r="N279" s="1156" t="s">
        <v>388</v>
      </c>
      <c r="O279" s="1157"/>
      <c r="P279" s="1157"/>
      <c r="Q279" s="1157"/>
      <c r="R279" s="1157"/>
      <c r="S279" s="1157"/>
      <c r="T279" s="1157"/>
      <c r="U279" s="1157"/>
      <c r="V279" s="1157"/>
      <c r="W279" s="1157"/>
      <c r="X279" s="1157"/>
      <c r="Y279" s="1157"/>
      <c r="Z279" s="1157"/>
      <c r="AA279" s="1157"/>
      <c r="AB279" s="1157"/>
      <c r="AC279" s="1158"/>
      <c r="AD279" s="375"/>
      <c r="AE279" s="323"/>
      <c r="AF279" s="614"/>
    </row>
    <row r="280" spans="1:35" ht="15" x14ac:dyDescent="0.25">
      <c r="A280" s="335"/>
      <c r="B280" s="336"/>
      <c r="C280" s="336"/>
      <c r="D280" s="325"/>
      <c r="E280" s="325"/>
      <c r="F280" s="503" t="s">
        <v>90</v>
      </c>
      <c r="G280" s="1153" t="s">
        <v>125</v>
      </c>
      <c r="H280" s="1154"/>
      <c r="I280" s="1154"/>
      <c r="J280" s="1154"/>
      <c r="K280" s="1155"/>
      <c r="L280" s="500"/>
      <c r="M280" s="503" t="s">
        <v>90</v>
      </c>
      <c r="N280" s="1156" t="s">
        <v>389</v>
      </c>
      <c r="O280" s="1157"/>
      <c r="P280" s="1157"/>
      <c r="Q280" s="1157"/>
      <c r="R280" s="1157"/>
      <c r="S280" s="1157"/>
      <c r="T280" s="1157"/>
      <c r="U280" s="1157"/>
      <c r="V280" s="1157"/>
      <c r="W280" s="1157"/>
      <c r="X280" s="1157"/>
      <c r="Y280" s="1157"/>
      <c r="Z280" s="1157"/>
      <c r="AA280" s="1157"/>
      <c r="AB280" s="1157"/>
      <c r="AC280" s="1158"/>
      <c r="AD280" s="505"/>
      <c r="AE280" s="323"/>
      <c r="AF280" s="614"/>
    </row>
    <row r="281" spans="1:35" ht="15" x14ac:dyDescent="0.25">
      <c r="A281" s="335"/>
      <c r="B281" s="336"/>
      <c r="C281" s="336"/>
      <c r="D281" s="325"/>
      <c r="E281" s="325"/>
      <c r="F281" s="503" t="s">
        <v>91</v>
      </c>
      <c r="G281" s="1153" t="s">
        <v>127</v>
      </c>
      <c r="H281" s="1154"/>
      <c r="I281" s="1154"/>
      <c r="J281" s="1154"/>
      <c r="K281" s="1155"/>
      <c r="L281" s="500"/>
      <c r="M281" s="503" t="s">
        <v>91</v>
      </c>
      <c r="N281" s="1156" t="s">
        <v>131</v>
      </c>
      <c r="O281" s="1157"/>
      <c r="P281" s="1157"/>
      <c r="Q281" s="1157"/>
      <c r="R281" s="1157"/>
      <c r="S281" s="1157"/>
      <c r="T281" s="1157"/>
      <c r="U281" s="1157"/>
      <c r="V281" s="1157"/>
      <c r="W281" s="1157"/>
      <c r="X281" s="1157"/>
      <c r="Y281" s="1157"/>
      <c r="Z281" s="1157"/>
      <c r="AA281" s="1157"/>
      <c r="AB281" s="1157"/>
      <c r="AC281" s="1158"/>
      <c r="AD281" s="288"/>
      <c r="AE281" s="323"/>
      <c r="AF281" s="614"/>
    </row>
    <row r="282" spans="1:35" ht="15" x14ac:dyDescent="0.25">
      <c r="A282" s="335"/>
      <c r="B282" s="336"/>
      <c r="C282" s="336"/>
      <c r="D282" s="325"/>
      <c r="E282" s="325"/>
      <c r="F282" s="503" t="s">
        <v>92</v>
      </c>
      <c r="G282" s="1153" t="s">
        <v>128</v>
      </c>
      <c r="H282" s="1154"/>
      <c r="I282" s="1154"/>
      <c r="J282" s="1154"/>
      <c r="K282" s="1155"/>
      <c r="L282" s="375"/>
      <c r="M282" s="503" t="s">
        <v>92</v>
      </c>
      <c r="N282" s="1156" t="s">
        <v>390</v>
      </c>
      <c r="O282" s="1157"/>
      <c r="P282" s="1157"/>
      <c r="Q282" s="1157"/>
      <c r="R282" s="1157"/>
      <c r="S282" s="1157"/>
      <c r="T282" s="1157"/>
      <c r="U282" s="1157"/>
      <c r="V282" s="1157"/>
      <c r="W282" s="1157"/>
      <c r="X282" s="1157"/>
      <c r="Y282" s="1157"/>
      <c r="Z282" s="1157"/>
      <c r="AA282" s="1157"/>
      <c r="AB282" s="1157"/>
      <c r="AC282" s="1158"/>
      <c r="AD282" s="288"/>
      <c r="AE282" s="323"/>
      <c r="AF282" s="614"/>
    </row>
    <row r="283" spans="1:35" ht="15" x14ac:dyDescent="0.25">
      <c r="A283" s="335"/>
      <c r="B283" s="336"/>
      <c r="C283" s="336"/>
      <c r="D283" s="325"/>
      <c r="E283" s="325"/>
      <c r="F283" s="499" t="s">
        <v>93</v>
      </c>
      <c r="G283" s="1153" t="s">
        <v>129</v>
      </c>
      <c r="H283" s="1154"/>
      <c r="I283" s="1154"/>
      <c r="J283" s="1154"/>
      <c r="K283" s="1155"/>
      <c r="L283" s="375"/>
      <c r="M283" s="503" t="s">
        <v>83</v>
      </c>
      <c r="N283" s="1156" t="s">
        <v>84</v>
      </c>
      <c r="O283" s="1157"/>
      <c r="P283" s="1157"/>
      <c r="Q283" s="1157"/>
      <c r="R283" s="1157"/>
      <c r="S283" s="1157"/>
      <c r="T283" s="1157"/>
      <c r="U283" s="1157"/>
      <c r="V283" s="1157"/>
      <c r="W283" s="1157"/>
      <c r="X283" s="1157"/>
      <c r="Y283" s="1157"/>
      <c r="Z283" s="1157"/>
      <c r="AA283" s="1157"/>
      <c r="AB283" s="1157"/>
      <c r="AC283" s="1158"/>
      <c r="AD283" s="288"/>
      <c r="AE283" s="323"/>
      <c r="AF283" s="614"/>
    </row>
    <row r="284" spans="1:35" ht="15" x14ac:dyDescent="0.25">
      <c r="A284" s="335"/>
      <c r="B284" s="336"/>
      <c r="C284" s="336"/>
      <c r="D284" s="325"/>
      <c r="E284" s="325"/>
      <c r="F284" s="499" t="s">
        <v>83</v>
      </c>
      <c r="G284" s="1153" t="s">
        <v>131</v>
      </c>
      <c r="H284" s="1154"/>
      <c r="I284" s="1154"/>
      <c r="J284" s="1154"/>
      <c r="K284" s="1155"/>
      <c r="L284" s="375"/>
      <c r="M284" s="506"/>
      <c r="N284" s="375"/>
      <c r="O284" s="500"/>
      <c r="P284" s="500"/>
      <c r="Q284" s="500"/>
      <c r="R284" s="500"/>
      <c r="S284" s="375"/>
      <c r="T284" s="375"/>
      <c r="U284" s="375"/>
      <c r="V284" s="375"/>
      <c r="W284" s="375"/>
      <c r="X284" s="375"/>
      <c r="Y284" s="375"/>
      <c r="Z284" s="288"/>
      <c r="AA284" s="288"/>
      <c r="AB284" s="288"/>
      <c r="AC284" s="288"/>
      <c r="AD284" s="288"/>
      <c r="AE284" s="323"/>
      <c r="AF284" s="614"/>
    </row>
    <row r="285" spans="1:35" ht="15" x14ac:dyDescent="0.25">
      <c r="A285" s="335"/>
      <c r="B285" s="336"/>
      <c r="C285" s="336"/>
      <c r="D285" s="325"/>
      <c r="E285" s="325"/>
      <c r="F285" s="499" t="s">
        <v>110</v>
      </c>
      <c r="G285" s="1153" t="s">
        <v>130</v>
      </c>
      <c r="H285" s="1154"/>
      <c r="I285" s="1154"/>
      <c r="J285" s="1154"/>
      <c r="K285" s="1155"/>
      <c r="L285" s="375"/>
      <c r="M285" s="325"/>
      <c r="N285" s="500"/>
      <c r="O285" s="296"/>
      <c r="P285" s="500"/>
      <c r="Q285" s="500"/>
      <c r="R285" s="500"/>
      <c r="S285" s="375"/>
      <c r="T285" s="375"/>
      <c r="U285" s="375"/>
      <c r="V285" s="375"/>
      <c r="W285" s="375"/>
      <c r="X285" s="375"/>
      <c r="Y285" s="375"/>
      <c r="Z285" s="288"/>
      <c r="AA285" s="288"/>
      <c r="AB285" s="336"/>
      <c r="AC285" s="336"/>
      <c r="AD285" s="336"/>
      <c r="AE285" s="323"/>
      <c r="AF285" s="614"/>
    </row>
    <row r="286" spans="1:35" ht="15" x14ac:dyDescent="0.25">
      <c r="A286" s="359"/>
      <c r="B286" s="375"/>
      <c r="C286" s="375"/>
      <c r="D286" s="325"/>
      <c r="E286" s="325"/>
      <c r="F286" s="503" t="s">
        <v>132</v>
      </c>
      <c r="G286" s="1153" t="s">
        <v>84</v>
      </c>
      <c r="H286" s="1154"/>
      <c r="I286" s="1154"/>
      <c r="J286" s="1154"/>
      <c r="K286" s="1155"/>
      <c r="L286" s="375"/>
      <c r="M286" s="325"/>
      <c r="N286" s="500"/>
      <c r="O286" s="500"/>
      <c r="P286" s="500"/>
      <c r="Q286" s="500"/>
      <c r="R286" s="500"/>
      <c r="S286" s="375"/>
      <c r="T286" s="375"/>
      <c r="U286" s="375"/>
      <c r="V286" s="375"/>
      <c r="W286" s="375"/>
      <c r="X286" s="375"/>
      <c r="Y286" s="375"/>
      <c r="Z286" s="336"/>
      <c r="AA286" s="336"/>
      <c r="AB286" s="336"/>
      <c r="AC286" s="336"/>
      <c r="AD286" s="336"/>
      <c r="AE286" s="323"/>
      <c r="AF286" s="614"/>
    </row>
    <row r="287" spans="1:35" ht="9" customHeight="1" x14ac:dyDescent="0.25">
      <c r="A287" s="359"/>
      <c r="B287" s="375"/>
      <c r="C287" s="375"/>
      <c r="D287" s="325"/>
      <c r="E287" s="325"/>
      <c r="F287" s="507"/>
      <c r="G287" s="508"/>
      <c r="H287" s="508"/>
      <c r="I287" s="508"/>
      <c r="J287" s="508"/>
      <c r="K287" s="508"/>
      <c r="L287" s="375"/>
      <c r="M287" s="325"/>
      <c r="N287" s="500"/>
      <c r="O287" s="500"/>
      <c r="P287" s="500"/>
      <c r="Q287" s="500"/>
      <c r="R287" s="500"/>
      <c r="S287" s="375"/>
      <c r="T287" s="375"/>
      <c r="U287" s="375"/>
      <c r="V287" s="375"/>
      <c r="W287" s="375"/>
      <c r="X287" s="375"/>
      <c r="Y287" s="375"/>
      <c r="Z287" s="336"/>
      <c r="AA287" s="336"/>
      <c r="AB287" s="336"/>
      <c r="AC287" s="336"/>
      <c r="AD287" s="336"/>
      <c r="AE287" s="323"/>
      <c r="AF287" s="614"/>
    </row>
    <row r="288" spans="1:35" ht="19.5" customHeight="1" x14ac:dyDescent="0.25">
      <c r="A288" s="326"/>
      <c r="B288" s="358"/>
      <c r="C288" s="358"/>
      <c r="D288" s="1176" t="s">
        <v>256</v>
      </c>
      <c r="E288" s="1176"/>
      <c r="F288" s="1176"/>
      <c r="G288" s="1176"/>
      <c r="H288" s="1176"/>
      <c r="I288" s="1176"/>
      <c r="J288" s="1176"/>
      <c r="K288" s="1176"/>
      <c r="L288" s="1176"/>
      <c r="M288" s="1176"/>
      <c r="N288" s="1176"/>
      <c r="O288" s="1176"/>
      <c r="P288" s="1176"/>
      <c r="Q288" s="1176"/>
      <c r="R288" s="1176"/>
      <c r="S288" s="1176"/>
      <c r="T288" s="1176"/>
      <c r="U288" s="1176"/>
      <c r="V288" s="1176"/>
      <c r="W288" s="1176"/>
      <c r="X288" s="1176"/>
      <c r="Y288" s="1176"/>
      <c r="Z288" s="1176"/>
      <c r="AA288" s="1176"/>
      <c r="AB288" s="1176"/>
      <c r="AC288" s="1176"/>
      <c r="AD288" s="1176"/>
      <c r="AE288" s="335"/>
      <c r="AF288" s="614"/>
    </row>
    <row r="289" spans="1:34" ht="32.25" customHeight="1" x14ac:dyDescent="0.25">
      <c r="A289" s="360"/>
      <c r="B289" s="509"/>
      <c r="C289" s="509"/>
      <c r="D289" s="861"/>
      <c r="E289" s="1131"/>
      <c r="F289" s="1131"/>
      <c r="G289" s="1131"/>
      <c r="H289" s="1131"/>
      <c r="I289" s="1131"/>
      <c r="J289" s="1131"/>
      <c r="K289" s="1131"/>
      <c r="L289" s="1131"/>
      <c r="M289" s="1131"/>
      <c r="N289" s="1131"/>
      <c r="O289" s="1131"/>
      <c r="P289" s="1131"/>
      <c r="Q289" s="1131"/>
      <c r="R289" s="1131"/>
      <c r="S289" s="1131"/>
      <c r="T289" s="1131"/>
      <c r="U289" s="1131"/>
      <c r="V289" s="1131"/>
      <c r="W289" s="1131"/>
      <c r="X289" s="1131"/>
      <c r="Y289" s="1131"/>
      <c r="Z289" s="1131"/>
      <c r="AA289" s="1131"/>
      <c r="AB289" s="1131"/>
      <c r="AC289" s="1131"/>
      <c r="AD289" s="862"/>
      <c r="AE289" s="510"/>
      <c r="AF289" s="614"/>
    </row>
    <row r="290" spans="1:34" ht="21.75" customHeight="1" x14ac:dyDescent="0.25">
      <c r="A290" s="293"/>
      <c r="B290" s="294"/>
      <c r="C290" s="295"/>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434"/>
      <c r="AE290" s="296"/>
      <c r="AF290" s="681"/>
    </row>
    <row r="291" spans="1:34" ht="15" x14ac:dyDescent="0.25">
      <c r="A291" s="86"/>
      <c r="B291" s="1068" t="s">
        <v>392</v>
      </c>
      <c r="C291" s="1069"/>
      <c r="D291" s="1069"/>
      <c r="E291" s="1069"/>
      <c r="F291" s="1069"/>
      <c r="G291" s="1069"/>
      <c r="H291" s="1069"/>
      <c r="I291" s="1069"/>
      <c r="J291" s="1069"/>
      <c r="K291" s="1069"/>
      <c r="L291" s="1069"/>
      <c r="M291" s="1069"/>
      <c r="N291" s="1069"/>
      <c r="O291" s="1069"/>
      <c r="P291" s="1069"/>
      <c r="Q291" s="1069"/>
      <c r="R291" s="1069"/>
      <c r="S291" s="1069"/>
      <c r="T291" s="1069"/>
      <c r="U291" s="1069"/>
      <c r="V291" s="1069"/>
      <c r="W291" s="1069"/>
      <c r="X291" s="1069"/>
      <c r="Y291" s="1069"/>
      <c r="Z291" s="1069"/>
      <c r="AA291" s="1069"/>
      <c r="AB291" s="1069"/>
      <c r="AC291" s="1069"/>
      <c r="AD291" s="1070"/>
      <c r="AE291" s="297"/>
      <c r="AF291" s="681"/>
    </row>
    <row r="292" spans="1:34" ht="15" x14ac:dyDescent="0.25">
      <c r="A292" s="7"/>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681"/>
    </row>
    <row r="293" spans="1:34" ht="62.25" customHeight="1" x14ac:dyDescent="0.25">
      <c r="A293" s="492" t="s">
        <v>650</v>
      </c>
      <c r="B293" s="1177" t="s">
        <v>653</v>
      </c>
      <c r="C293" s="1177"/>
      <c r="D293" s="1177"/>
      <c r="E293" s="1177"/>
      <c r="F293" s="1177"/>
      <c r="G293" s="1177"/>
      <c r="H293" s="1177"/>
      <c r="I293" s="1177"/>
      <c r="J293" s="1177"/>
      <c r="K293" s="1177"/>
      <c r="L293" s="1177"/>
      <c r="M293" s="1177"/>
      <c r="N293" s="1177"/>
      <c r="O293" s="1177"/>
      <c r="P293" s="1177"/>
      <c r="Q293" s="1177"/>
      <c r="R293" s="1177"/>
      <c r="S293" s="1177"/>
      <c r="T293" s="1177"/>
      <c r="U293" s="1177"/>
      <c r="V293" s="1177"/>
      <c r="W293" s="1177"/>
      <c r="X293" s="1177"/>
      <c r="Y293" s="1177"/>
      <c r="Z293" s="1177"/>
      <c r="AA293" s="1177"/>
      <c r="AB293" s="1177"/>
      <c r="AC293" s="1177"/>
      <c r="AD293" s="1177"/>
      <c r="AE293" s="395"/>
      <c r="AF293" s="614"/>
    </row>
    <row r="294" spans="1:34" ht="25.5" customHeight="1" x14ac:dyDescent="0.25">
      <c r="A294" s="326"/>
      <c r="B294" s="489"/>
      <c r="C294" s="874" t="s">
        <v>307</v>
      </c>
      <c r="D294" s="874"/>
      <c r="E294" s="874"/>
      <c r="F294" s="874"/>
      <c r="G294" s="874"/>
      <c r="H294" s="874"/>
      <c r="I294" s="874"/>
      <c r="J294" s="874"/>
      <c r="K294" s="874"/>
      <c r="L294" s="874"/>
      <c r="M294" s="874"/>
      <c r="N294" s="874"/>
      <c r="O294" s="874"/>
      <c r="P294" s="874"/>
      <c r="Q294" s="874"/>
      <c r="R294" s="874"/>
      <c r="S294" s="874"/>
      <c r="T294" s="874"/>
      <c r="U294" s="874"/>
      <c r="V294" s="874"/>
      <c r="W294" s="874"/>
      <c r="X294" s="874"/>
      <c r="Y294" s="874"/>
      <c r="Z294" s="874"/>
      <c r="AA294" s="874"/>
      <c r="AB294" s="874"/>
      <c r="AC294" s="874"/>
      <c r="AD294" s="874"/>
      <c r="AE294" s="491"/>
      <c r="AF294" s="614"/>
    </row>
    <row r="295" spans="1:34" ht="27.75" customHeight="1" x14ac:dyDescent="0.25">
      <c r="A295" s="326"/>
      <c r="B295" s="489"/>
      <c r="C295" s="874" t="s">
        <v>920</v>
      </c>
      <c r="D295" s="874"/>
      <c r="E295" s="874"/>
      <c r="F295" s="874"/>
      <c r="G295" s="874"/>
      <c r="H295" s="874"/>
      <c r="I295" s="874"/>
      <c r="J295" s="874"/>
      <c r="K295" s="874"/>
      <c r="L295" s="874"/>
      <c r="M295" s="874"/>
      <c r="N295" s="874"/>
      <c r="O295" s="874"/>
      <c r="P295" s="874"/>
      <c r="Q295" s="874"/>
      <c r="R295" s="874"/>
      <c r="S295" s="874"/>
      <c r="T295" s="874"/>
      <c r="U295" s="874"/>
      <c r="V295" s="874"/>
      <c r="W295" s="874"/>
      <c r="X295" s="874"/>
      <c r="Y295" s="874"/>
      <c r="Z295" s="874"/>
      <c r="AA295" s="874"/>
      <c r="AB295" s="874"/>
      <c r="AC295" s="874"/>
      <c r="AD295" s="874"/>
      <c r="AE295" s="491"/>
      <c r="AF295" s="614"/>
    </row>
    <row r="296" spans="1:34" ht="37.5" customHeight="1" x14ac:dyDescent="0.25">
      <c r="A296" s="326"/>
      <c r="B296" s="489"/>
      <c r="C296" s="874" t="s">
        <v>896</v>
      </c>
      <c r="D296" s="874"/>
      <c r="E296" s="874"/>
      <c r="F296" s="874"/>
      <c r="G296" s="874"/>
      <c r="H296" s="874"/>
      <c r="I296" s="874"/>
      <c r="J296" s="874"/>
      <c r="K296" s="874"/>
      <c r="L296" s="874"/>
      <c r="M296" s="874"/>
      <c r="N296" s="874"/>
      <c r="O296" s="874"/>
      <c r="P296" s="874"/>
      <c r="Q296" s="874"/>
      <c r="R296" s="874"/>
      <c r="S296" s="874"/>
      <c r="T296" s="874"/>
      <c r="U296" s="874"/>
      <c r="V296" s="874"/>
      <c r="W296" s="874"/>
      <c r="X296" s="874"/>
      <c r="Y296" s="874"/>
      <c r="Z296" s="874"/>
      <c r="AA296" s="874"/>
      <c r="AB296" s="874"/>
      <c r="AC296" s="874"/>
      <c r="AD296" s="874"/>
      <c r="AE296" s="491"/>
      <c r="AF296" s="614"/>
    </row>
    <row r="297" spans="1:34" ht="32.25" customHeight="1" x14ac:dyDescent="0.25">
      <c r="A297" s="326"/>
      <c r="B297" s="563"/>
      <c r="C297" s="874" t="s">
        <v>883</v>
      </c>
      <c r="D297" s="874"/>
      <c r="E297" s="874"/>
      <c r="F297" s="874"/>
      <c r="G297" s="874"/>
      <c r="H297" s="874"/>
      <c r="I297" s="874"/>
      <c r="J297" s="874"/>
      <c r="K297" s="874"/>
      <c r="L297" s="874"/>
      <c r="M297" s="874"/>
      <c r="N297" s="874"/>
      <c r="O297" s="874"/>
      <c r="P297" s="874"/>
      <c r="Q297" s="874"/>
      <c r="R297" s="874"/>
      <c r="S297" s="874"/>
      <c r="T297" s="874"/>
      <c r="U297" s="874"/>
      <c r="V297" s="874"/>
      <c r="W297" s="874"/>
      <c r="X297" s="874"/>
      <c r="Y297" s="874"/>
      <c r="Z297" s="874"/>
      <c r="AA297" s="874"/>
      <c r="AB297" s="874"/>
      <c r="AC297" s="874"/>
      <c r="AD297" s="874"/>
      <c r="AE297" s="491"/>
      <c r="AF297" s="614"/>
    </row>
    <row r="298" spans="1:34" ht="15" x14ac:dyDescent="0.25">
      <c r="A298" s="326"/>
      <c r="B298" s="48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614"/>
    </row>
    <row r="299" spans="1:34" ht="26.25" customHeight="1" x14ac:dyDescent="0.25">
      <c r="A299" s="293"/>
      <c r="B299" s="875" t="s">
        <v>393</v>
      </c>
      <c r="C299" s="876"/>
      <c r="D299" s="876"/>
      <c r="E299" s="876"/>
      <c r="F299" s="876"/>
      <c r="G299" s="876"/>
      <c r="H299" s="876"/>
      <c r="I299" s="876"/>
      <c r="J299" s="876"/>
      <c r="K299" s="876"/>
      <c r="L299" s="876"/>
      <c r="M299" s="877"/>
      <c r="N299" s="875" t="s">
        <v>772</v>
      </c>
      <c r="O299" s="876"/>
      <c r="P299" s="876"/>
      <c r="Q299" s="877"/>
      <c r="R299" s="875" t="s">
        <v>773</v>
      </c>
      <c r="S299" s="876"/>
      <c r="T299" s="876"/>
      <c r="U299" s="877"/>
      <c r="V299" s="942" t="s">
        <v>774</v>
      </c>
      <c r="W299" s="943"/>
      <c r="X299" s="943"/>
      <c r="Y299" s="943"/>
      <c r="Z299" s="943"/>
      <c r="AA299" s="943"/>
      <c r="AB299" s="943"/>
      <c r="AC299" s="944"/>
      <c r="AD299" s="367"/>
      <c r="AE299" s="296"/>
      <c r="AF299" s="614"/>
      <c r="AG299">
        <f>COUNTBLANK(N301:AC310)</f>
        <v>136</v>
      </c>
    </row>
    <row r="300" spans="1:34" ht="52.5" customHeight="1" x14ac:dyDescent="0.25">
      <c r="A300" s="293"/>
      <c r="B300" s="878"/>
      <c r="C300" s="879"/>
      <c r="D300" s="879"/>
      <c r="E300" s="879"/>
      <c r="F300" s="879"/>
      <c r="G300" s="879"/>
      <c r="H300" s="879"/>
      <c r="I300" s="879"/>
      <c r="J300" s="879"/>
      <c r="K300" s="879"/>
      <c r="L300" s="879"/>
      <c r="M300" s="880"/>
      <c r="N300" s="878"/>
      <c r="O300" s="879"/>
      <c r="P300" s="879"/>
      <c r="Q300" s="880"/>
      <c r="R300" s="878"/>
      <c r="S300" s="879"/>
      <c r="T300" s="879"/>
      <c r="U300" s="880"/>
      <c r="V300" s="448" t="s">
        <v>394</v>
      </c>
      <c r="W300" s="448" t="s">
        <v>395</v>
      </c>
      <c r="X300" s="448" t="s">
        <v>396</v>
      </c>
      <c r="Y300" s="448" t="s">
        <v>397</v>
      </c>
      <c r="Z300" s="448" t="s">
        <v>398</v>
      </c>
      <c r="AA300" s="448" t="s">
        <v>399</v>
      </c>
      <c r="AB300" s="448" t="s">
        <v>400</v>
      </c>
      <c r="AC300" s="448" t="s">
        <v>401</v>
      </c>
      <c r="AD300" s="443"/>
      <c r="AE300" s="296"/>
      <c r="AF300" s="614"/>
      <c r="AG300" t="s">
        <v>6571</v>
      </c>
      <c r="AH300" t="s">
        <v>6572</v>
      </c>
    </row>
    <row r="301" spans="1:34" ht="30" customHeight="1" x14ac:dyDescent="0.25">
      <c r="A301" s="293"/>
      <c r="B301" s="493" t="s">
        <v>77</v>
      </c>
      <c r="C301" s="1005" t="s">
        <v>402</v>
      </c>
      <c r="D301" s="1006"/>
      <c r="E301" s="1006"/>
      <c r="F301" s="1006"/>
      <c r="G301" s="1006"/>
      <c r="H301" s="1006"/>
      <c r="I301" s="1006"/>
      <c r="J301" s="1006"/>
      <c r="K301" s="1006"/>
      <c r="L301" s="1006"/>
      <c r="M301" s="1007"/>
      <c r="N301" s="851">
        <v>1</v>
      </c>
      <c r="O301" s="852"/>
      <c r="P301" s="852"/>
      <c r="Q301" s="853"/>
      <c r="R301" s="851">
        <v>5</v>
      </c>
      <c r="S301" s="852"/>
      <c r="T301" s="852"/>
      <c r="U301" s="853"/>
      <c r="V301" s="494" t="s">
        <v>6547</v>
      </c>
      <c r="W301" s="494"/>
      <c r="X301" s="494"/>
      <c r="Y301" s="494"/>
      <c r="Z301" s="494"/>
      <c r="AA301" s="494"/>
      <c r="AB301" s="494"/>
      <c r="AC301" s="494"/>
      <c r="AD301" s="440"/>
      <c r="AE301" s="296"/>
      <c r="AF301" s="614"/>
      <c r="AG301">
        <f>IF(OR($AG$299=160,AND(OR(N301=2,N301=9),COUNTBLANK(R301:AC301)=12),AND(N301=1,R301&lt;&gt;"",COUNTBLANK(V301:AC301)&lt;8)),0,1)</f>
        <v>0</v>
      </c>
      <c r="AH301">
        <f>IF(OR($AG$299=160,N301=2,N301=9),0,IF(OR(AND(COUNTIF(V301:AA301,"X")&gt;0,AB301="X"),AND(COUNTIF(V301:AA301,"X")&gt;0,AC301="X"),COUNTIF(AB301:AC301,"X")=2),1,0))</f>
        <v>0</v>
      </c>
    </row>
    <row r="302" spans="1:34" ht="30" customHeight="1" x14ac:dyDescent="0.25">
      <c r="A302" s="293"/>
      <c r="B302" s="495" t="s">
        <v>78</v>
      </c>
      <c r="C302" s="1005" t="s">
        <v>403</v>
      </c>
      <c r="D302" s="1006"/>
      <c r="E302" s="1006"/>
      <c r="F302" s="1006"/>
      <c r="G302" s="1006"/>
      <c r="H302" s="1006"/>
      <c r="I302" s="1006"/>
      <c r="J302" s="1006"/>
      <c r="K302" s="1006"/>
      <c r="L302" s="1006"/>
      <c r="M302" s="1007"/>
      <c r="N302" s="851">
        <v>1</v>
      </c>
      <c r="O302" s="852"/>
      <c r="P302" s="852"/>
      <c r="Q302" s="853"/>
      <c r="R302" s="851">
        <v>5</v>
      </c>
      <c r="S302" s="852"/>
      <c r="T302" s="852"/>
      <c r="U302" s="853"/>
      <c r="V302" s="494" t="s">
        <v>6547</v>
      </c>
      <c r="W302" s="494"/>
      <c r="X302" s="494"/>
      <c r="Y302" s="494"/>
      <c r="Z302" s="494"/>
      <c r="AA302" s="494"/>
      <c r="AB302" s="494"/>
      <c r="AC302" s="494"/>
      <c r="AD302" s="440"/>
      <c r="AE302" s="296"/>
      <c r="AF302" s="614"/>
      <c r="AG302">
        <f t="shared" ref="AG302:AG310" si="3">IF(OR($AG$299=160,AND(OR(N302=2,N302=9),COUNTBLANK(R302:AC302)=12),AND(N302=1,R302&lt;&gt;"",COUNTBLANK(V302:AC302)&lt;8)),0,1)</f>
        <v>0</v>
      </c>
      <c r="AH302">
        <f t="shared" ref="AH302:AH310" si="4">IF(OR($AG$299=160,N302=2,N302=9),0,IF(OR(AND(COUNTIF(V302:AA302,"X")&gt;0,AB302="X"),AND(COUNTIF(V302:AA302,"X")&gt;0,AC302="X"),COUNTIF(AB302:AC302,"X")=2),1,0))</f>
        <v>0</v>
      </c>
    </row>
    <row r="303" spans="1:34" ht="49.5" customHeight="1" x14ac:dyDescent="0.25">
      <c r="A303" s="293"/>
      <c r="B303" s="495" t="s">
        <v>85</v>
      </c>
      <c r="C303" s="1005" t="s">
        <v>404</v>
      </c>
      <c r="D303" s="1006"/>
      <c r="E303" s="1006"/>
      <c r="F303" s="1006"/>
      <c r="G303" s="1006"/>
      <c r="H303" s="1006"/>
      <c r="I303" s="1006"/>
      <c r="J303" s="1006"/>
      <c r="K303" s="1006"/>
      <c r="L303" s="1006"/>
      <c r="M303" s="1007"/>
      <c r="N303" s="851">
        <v>1</v>
      </c>
      <c r="O303" s="852"/>
      <c r="P303" s="852"/>
      <c r="Q303" s="853"/>
      <c r="R303" s="851">
        <v>5</v>
      </c>
      <c r="S303" s="852"/>
      <c r="T303" s="852"/>
      <c r="U303" s="853"/>
      <c r="V303" s="494" t="s">
        <v>6547</v>
      </c>
      <c r="W303" s="494"/>
      <c r="X303" s="494"/>
      <c r="Y303" s="494"/>
      <c r="Z303" s="494"/>
      <c r="AA303" s="494"/>
      <c r="AB303" s="494"/>
      <c r="AC303" s="494"/>
      <c r="AD303" s="440"/>
      <c r="AE303" s="296"/>
      <c r="AF303" s="614"/>
      <c r="AG303">
        <f t="shared" si="3"/>
        <v>0</v>
      </c>
      <c r="AH303">
        <f t="shared" si="4"/>
        <v>0</v>
      </c>
    </row>
    <row r="304" spans="1:34" ht="49.5" customHeight="1" x14ac:dyDescent="0.25">
      <c r="A304" s="293"/>
      <c r="B304" s="495" t="s">
        <v>81</v>
      </c>
      <c r="C304" s="1005" t="s">
        <v>405</v>
      </c>
      <c r="D304" s="1006"/>
      <c r="E304" s="1006"/>
      <c r="F304" s="1006"/>
      <c r="G304" s="1006"/>
      <c r="H304" s="1006"/>
      <c r="I304" s="1006"/>
      <c r="J304" s="1006"/>
      <c r="K304" s="1006"/>
      <c r="L304" s="1006"/>
      <c r="M304" s="1007"/>
      <c r="N304" s="851">
        <v>9</v>
      </c>
      <c r="O304" s="852"/>
      <c r="P304" s="852"/>
      <c r="Q304" s="853"/>
      <c r="R304" s="851"/>
      <c r="S304" s="852"/>
      <c r="T304" s="852"/>
      <c r="U304" s="853"/>
      <c r="V304" s="494"/>
      <c r="W304" s="494"/>
      <c r="X304" s="494"/>
      <c r="Y304" s="494"/>
      <c r="Z304" s="494"/>
      <c r="AA304" s="494"/>
      <c r="AB304" s="494"/>
      <c r="AC304" s="494"/>
      <c r="AD304" s="440"/>
      <c r="AE304" s="296"/>
      <c r="AF304" s="614"/>
      <c r="AG304">
        <f t="shared" si="3"/>
        <v>0</v>
      </c>
      <c r="AH304">
        <f t="shared" si="4"/>
        <v>0</v>
      </c>
    </row>
    <row r="305" spans="1:34" ht="39" customHeight="1" x14ac:dyDescent="0.25">
      <c r="A305" s="293"/>
      <c r="B305" s="495" t="s">
        <v>90</v>
      </c>
      <c r="C305" s="906" t="s">
        <v>406</v>
      </c>
      <c r="D305" s="907"/>
      <c r="E305" s="907"/>
      <c r="F305" s="907"/>
      <c r="G305" s="907"/>
      <c r="H305" s="907"/>
      <c r="I305" s="907"/>
      <c r="J305" s="907"/>
      <c r="K305" s="907"/>
      <c r="L305" s="907"/>
      <c r="M305" s="908"/>
      <c r="N305" s="851">
        <v>9</v>
      </c>
      <c r="O305" s="852"/>
      <c r="P305" s="852"/>
      <c r="Q305" s="853"/>
      <c r="R305" s="851"/>
      <c r="S305" s="852"/>
      <c r="T305" s="852"/>
      <c r="U305" s="853"/>
      <c r="V305" s="494"/>
      <c r="W305" s="494"/>
      <c r="X305" s="494"/>
      <c r="Y305" s="494"/>
      <c r="Z305" s="494"/>
      <c r="AA305" s="494"/>
      <c r="AB305" s="494"/>
      <c r="AC305" s="494"/>
      <c r="AD305" s="440"/>
      <c r="AE305" s="296"/>
      <c r="AF305" s="614"/>
      <c r="AG305">
        <f t="shared" si="3"/>
        <v>0</v>
      </c>
      <c r="AH305">
        <f t="shared" si="4"/>
        <v>0</v>
      </c>
    </row>
    <row r="306" spans="1:34" ht="49.5" customHeight="1" x14ac:dyDescent="0.25">
      <c r="A306" s="293"/>
      <c r="B306" s="495" t="s">
        <v>91</v>
      </c>
      <c r="C306" s="1005" t="s">
        <v>407</v>
      </c>
      <c r="D306" s="1006"/>
      <c r="E306" s="1006"/>
      <c r="F306" s="1006"/>
      <c r="G306" s="1006"/>
      <c r="H306" s="1006"/>
      <c r="I306" s="1006"/>
      <c r="J306" s="1006"/>
      <c r="K306" s="1006"/>
      <c r="L306" s="1006"/>
      <c r="M306" s="1007"/>
      <c r="N306" s="851">
        <v>1</v>
      </c>
      <c r="O306" s="852"/>
      <c r="P306" s="852"/>
      <c r="Q306" s="853"/>
      <c r="R306" s="851">
        <v>5</v>
      </c>
      <c r="S306" s="852"/>
      <c r="T306" s="852"/>
      <c r="U306" s="853"/>
      <c r="V306" s="494" t="s">
        <v>6547</v>
      </c>
      <c r="W306" s="494"/>
      <c r="X306" s="494"/>
      <c r="Y306" s="494"/>
      <c r="Z306" s="494"/>
      <c r="AA306" s="494"/>
      <c r="AB306" s="494"/>
      <c r="AC306" s="494"/>
      <c r="AD306" s="440"/>
      <c r="AE306" s="296"/>
      <c r="AF306" s="614"/>
      <c r="AG306">
        <f t="shared" si="3"/>
        <v>0</v>
      </c>
      <c r="AH306">
        <f t="shared" si="4"/>
        <v>0</v>
      </c>
    </row>
    <row r="307" spans="1:34" ht="19.5" customHeight="1" x14ac:dyDescent="0.25">
      <c r="A307" s="293"/>
      <c r="B307" s="495" t="s">
        <v>92</v>
      </c>
      <c r="C307" s="1005" t="s">
        <v>408</v>
      </c>
      <c r="D307" s="1006"/>
      <c r="E307" s="1006"/>
      <c r="F307" s="1006"/>
      <c r="G307" s="1006"/>
      <c r="H307" s="1006"/>
      <c r="I307" s="1006"/>
      <c r="J307" s="1006"/>
      <c r="K307" s="1006"/>
      <c r="L307" s="1006"/>
      <c r="M307" s="1007"/>
      <c r="N307" s="851">
        <v>1</v>
      </c>
      <c r="O307" s="852"/>
      <c r="P307" s="852"/>
      <c r="Q307" s="853"/>
      <c r="R307" s="851">
        <v>5</v>
      </c>
      <c r="S307" s="852"/>
      <c r="T307" s="852"/>
      <c r="U307" s="853"/>
      <c r="V307" s="494" t="s">
        <v>6547</v>
      </c>
      <c r="W307" s="494"/>
      <c r="X307" s="494"/>
      <c r="Y307" s="494"/>
      <c r="Z307" s="494"/>
      <c r="AA307" s="494"/>
      <c r="AB307" s="494"/>
      <c r="AC307" s="494"/>
      <c r="AD307" s="440"/>
      <c r="AE307" s="296"/>
      <c r="AF307" s="614"/>
      <c r="AG307">
        <f t="shared" si="3"/>
        <v>0</v>
      </c>
      <c r="AH307">
        <f t="shared" si="4"/>
        <v>0</v>
      </c>
    </row>
    <row r="308" spans="1:34" ht="15" x14ac:dyDescent="0.25">
      <c r="A308" s="293"/>
      <c r="B308" s="420" t="s">
        <v>93</v>
      </c>
      <c r="C308" s="1005" t="s">
        <v>701</v>
      </c>
      <c r="D308" s="1006"/>
      <c r="E308" s="1006"/>
      <c r="F308" s="1006"/>
      <c r="G308" s="1006"/>
      <c r="H308" s="1006"/>
      <c r="I308" s="1006"/>
      <c r="J308" s="1006"/>
      <c r="K308" s="1006"/>
      <c r="L308" s="1006"/>
      <c r="M308" s="1007"/>
      <c r="N308" s="851">
        <v>1</v>
      </c>
      <c r="O308" s="852"/>
      <c r="P308" s="852"/>
      <c r="Q308" s="853"/>
      <c r="R308" s="851">
        <v>5</v>
      </c>
      <c r="S308" s="852"/>
      <c r="T308" s="852"/>
      <c r="U308" s="853"/>
      <c r="V308" s="494" t="s">
        <v>6547</v>
      </c>
      <c r="W308" s="494"/>
      <c r="X308" s="494"/>
      <c r="Y308" s="494"/>
      <c r="Z308" s="494"/>
      <c r="AA308" s="494"/>
      <c r="AB308" s="494"/>
      <c r="AC308" s="494"/>
      <c r="AD308" s="440"/>
      <c r="AE308" s="296"/>
      <c r="AF308" s="614"/>
      <c r="AG308">
        <f t="shared" si="3"/>
        <v>0</v>
      </c>
      <c r="AH308">
        <f t="shared" si="4"/>
        <v>0</v>
      </c>
    </row>
    <row r="309" spans="1:34" ht="68.25" customHeight="1" x14ac:dyDescent="0.25">
      <c r="A309" s="293"/>
      <c r="B309" s="420" t="s">
        <v>83</v>
      </c>
      <c r="C309" s="1159" t="s">
        <v>702</v>
      </c>
      <c r="D309" s="1159"/>
      <c r="E309" s="1159"/>
      <c r="F309" s="1159"/>
      <c r="G309" s="1159"/>
      <c r="H309" s="1159"/>
      <c r="I309" s="1159"/>
      <c r="J309" s="1159"/>
      <c r="K309" s="1159"/>
      <c r="L309" s="1159"/>
      <c r="M309" s="1159"/>
      <c r="N309" s="851">
        <v>1</v>
      </c>
      <c r="O309" s="852"/>
      <c r="P309" s="852"/>
      <c r="Q309" s="853"/>
      <c r="R309" s="851">
        <v>5</v>
      </c>
      <c r="S309" s="852"/>
      <c r="T309" s="852"/>
      <c r="U309" s="853"/>
      <c r="V309" s="494" t="s">
        <v>6547</v>
      </c>
      <c r="W309" s="494"/>
      <c r="X309" s="494"/>
      <c r="Y309" s="494"/>
      <c r="Z309" s="494"/>
      <c r="AA309" s="494"/>
      <c r="AB309" s="494"/>
      <c r="AC309" s="494"/>
      <c r="AD309" s="440"/>
      <c r="AE309" s="296"/>
      <c r="AF309" s="614"/>
      <c r="AG309">
        <f t="shared" si="3"/>
        <v>0</v>
      </c>
      <c r="AH309">
        <f t="shared" si="4"/>
        <v>0</v>
      </c>
    </row>
    <row r="310" spans="1:34" ht="15" x14ac:dyDescent="0.25">
      <c r="A310" s="293"/>
      <c r="B310" s="420" t="s">
        <v>110</v>
      </c>
      <c r="C310" s="1159" t="s">
        <v>131</v>
      </c>
      <c r="D310" s="1159"/>
      <c r="E310" s="1159"/>
      <c r="F310" s="1159"/>
      <c r="G310" s="1159"/>
      <c r="H310" s="1159"/>
      <c r="I310" s="1159"/>
      <c r="J310" s="1159"/>
      <c r="K310" s="1159"/>
      <c r="L310" s="1159"/>
      <c r="M310" s="1159"/>
      <c r="N310" s="851">
        <v>2</v>
      </c>
      <c r="O310" s="852"/>
      <c r="P310" s="852"/>
      <c r="Q310" s="853"/>
      <c r="R310" s="851"/>
      <c r="S310" s="852"/>
      <c r="T310" s="852"/>
      <c r="U310" s="853"/>
      <c r="V310" s="494"/>
      <c r="W310" s="494"/>
      <c r="X310" s="494"/>
      <c r="Y310" s="494"/>
      <c r="Z310" s="494"/>
      <c r="AA310" s="494"/>
      <c r="AB310" s="494"/>
      <c r="AC310" s="494"/>
      <c r="AD310" s="440"/>
      <c r="AE310" s="296"/>
      <c r="AF310" s="614"/>
      <c r="AG310">
        <f t="shared" si="3"/>
        <v>0</v>
      </c>
      <c r="AH310">
        <f t="shared" si="4"/>
        <v>0</v>
      </c>
    </row>
    <row r="311" spans="1:34" ht="15" x14ac:dyDescent="0.25">
      <c r="A311" s="293"/>
      <c r="B311" s="863" t="str">
        <f>IF(AG311=0,"","ERROR: Favor de revisar la consistencia de sus respuesta de acuerdo a la columna Cuenta con informacion pública")</f>
        <v/>
      </c>
      <c r="C311" s="863"/>
      <c r="D311" s="863"/>
      <c r="E311" s="863"/>
      <c r="F311" s="863"/>
      <c r="G311" s="863"/>
      <c r="H311" s="863"/>
      <c r="I311" s="863"/>
      <c r="J311" s="863"/>
      <c r="K311" s="863"/>
      <c r="L311" s="863"/>
      <c r="M311" s="863"/>
      <c r="N311" s="863"/>
      <c r="O311" s="863"/>
      <c r="P311" s="863"/>
      <c r="Q311" s="863"/>
      <c r="R311" s="863"/>
      <c r="S311" s="863"/>
      <c r="T311" s="863"/>
      <c r="U311" s="863"/>
      <c r="V311" s="863"/>
      <c r="W311" s="863"/>
      <c r="X311" s="863"/>
      <c r="Y311" s="863"/>
      <c r="Z311" s="863"/>
      <c r="AA311" s="863"/>
      <c r="AB311" s="863"/>
      <c r="AC311" s="863"/>
      <c r="AD311" s="863"/>
      <c r="AE311" s="296"/>
      <c r="AF311" s="614"/>
      <c r="AG311" s="691">
        <f>SUM(AG301:AG310)</f>
        <v>0</v>
      </c>
      <c r="AH311" s="691">
        <f>SUM(AH301:AH310)</f>
        <v>0</v>
      </c>
    </row>
    <row r="312" spans="1:34" ht="15" x14ac:dyDescent="0.25">
      <c r="A312" s="293"/>
      <c r="B312" s="863" t="str">
        <f>IF(AH311=0,"","ERROR: En medios de acceso, las opciones 7 y 9 excluyen al resto de las opciones")</f>
        <v/>
      </c>
      <c r="C312" s="863"/>
      <c r="D312" s="863"/>
      <c r="E312" s="863"/>
      <c r="F312" s="863"/>
      <c r="G312" s="863"/>
      <c r="H312" s="863"/>
      <c r="I312" s="863"/>
      <c r="J312" s="863"/>
      <c r="K312" s="863"/>
      <c r="L312" s="863"/>
      <c r="M312" s="863"/>
      <c r="N312" s="863"/>
      <c r="O312" s="863"/>
      <c r="P312" s="863"/>
      <c r="Q312" s="863"/>
      <c r="R312" s="863"/>
      <c r="S312" s="863"/>
      <c r="T312" s="863"/>
      <c r="U312" s="863"/>
      <c r="V312" s="863"/>
      <c r="W312" s="863"/>
      <c r="X312" s="863"/>
      <c r="Y312" s="863"/>
      <c r="Z312" s="863"/>
      <c r="AA312" s="863"/>
      <c r="AB312" s="863"/>
      <c r="AC312" s="863"/>
      <c r="AD312" s="863"/>
      <c r="AE312" s="296"/>
      <c r="AF312" s="614"/>
    </row>
    <row r="313" spans="1:34" ht="15" x14ac:dyDescent="0.25">
      <c r="A313" s="6"/>
      <c r="B313" s="313"/>
      <c r="C313" s="314"/>
      <c r="D313" s="314"/>
      <c r="E313" s="314"/>
      <c r="F313" s="315"/>
      <c r="G313" s="315"/>
      <c r="H313" s="315"/>
      <c r="I313" s="315"/>
      <c r="J313" s="315"/>
      <c r="K313" s="315"/>
      <c r="L313" s="314"/>
      <c r="M313" s="314"/>
      <c r="N313" s="126"/>
      <c r="O313" s="126"/>
      <c r="P313" s="126"/>
      <c r="Q313" s="126"/>
      <c r="R313" s="126"/>
      <c r="S313" s="126"/>
      <c r="T313" s="126"/>
      <c r="U313" s="126"/>
      <c r="V313" s="126"/>
      <c r="W313" s="279"/>
      <c r="X313" s="279"/>
      <c r="Y313" s="279"/>
      <c r="Z313" s="279"/>
      <c r="AA313" s="279"/>
      <c r="AB313" s="289"/>
      <c r="AC313" s="289"/>
      <c r="AD313" s="289"/>
      <c r="AE313" s="291"/>
      <c r="AF313" s="614"/>
    </row>
    <row r="314" spans="1:34" ht="39" customHeight="1" x14ac:dyDescent="0.25">
      <c r="A314" s="113"/>
      <c r="B314" s="298"/>
      <c r="C314" s="298"/>
      <c r="D314" s="279"/>
      <c r="E314" s="307"/>
      <c r="F314" s="1172" t="s">
        <v>119</v>
      </c>
      <c r="G314" s="1173"/>
      <c r="H314" s="1173"/>
      <c r="I314" s="1173"/>
      <c r="J314" s="1173"/>
      <c r="K314" s="1174"/>
      <c r="L314" s="162"/>
      <c r="M314" s="1175" t="s">
        <v>120</v>
      </c>
      <c r="N314" s="1175"/>
      <c r="O314" s="1175"/>
      <c r="P314" s="1175"/>
      <c r="Q314" s="1175"/>
      <c r="R314" s="1175"/>
      <c r="S314" s="1175"/>
      <c r="T314" s="1175"/>
      <c r="U314" s="1175"/>
      <c r="V314" s="1175"/>
      <c r="W314" s="1175"/>
      <c r="X314" s="1175"/>
      <c r="Y314" s="1175"/>
      <c r="Z314" s="1175"/>
      <c r="AA314" s="1175"/>
      <c r="AB314" s="1175"/>
      <c r="AC314" s="1175"/>
      <c r="AD314" s="308"/>
      <c r="AE314" s="126"/>
      <c r="AF314" s="614"/>
    </row>
    <row r="315" spans="1:34" ht="24" customHeight="1" x14ac:dyDescent="0.25">
      <c r="A315" s="113"/>
      <c r="B315" s="298"/>
      <c r="C315" s="298"/>
      <c r="D315" s="279"/>
      <c r="E315" s="279"/>
      <c r="F315" s="316" t="s">
        <v>77</v>
      </c>
      <c r="G315" s="894" t="s">
        <v>121</v>
      </c>
      <c r="H315" s="895"/>
      <c r="I315" s="895"/>
      <c r="J315" s="895"/>
      <c r="K315" s="896"/>
      <c r="L315" s="163"/>
      <c r="M315" s="317" t="s">
        <v>77</v>
      </c>
      <c r="N315" s="1166" t="s">
        <v>386</v>
      </c>
      <c r="O315" s="1167"/>
      <c r="P315" s="1167"/>
      <c r="Q315" s="1167"/>
      <c r="R315" s="1167"/>
      <c r="S315" s="1167"/>
      <c r="T315" s="1167"/>
      <c r="U315" s="1167"/>
      <c r="V315" s="1167"/>
      <c r="W315" s="1167"/>
      <c r="X315" s="1167"/>
      <c r="Y315" s="1167"/>
      <c r="Z315" s="1167"/>
      <c r="AA315" s="1167"/>
      <c r="AB315" s="1167"/>
      <c r="AC315" s="1168"/>
      <c r="AD315" s="309"/>
      <c r="AE315" s="86"/>
      <c r="AF315" s="614"/>
    </row>
    <row r="316" spans="1:34" ht="24" customHeight="1" x14ac:dyDescent="0.25">
      <c r="A316" s="113"/>
      <c r="B316" s="298"/>
      <c r="C316" s="298"/>
      <c r="D316" s="279"/>
      <c r="E316" s="279"/>
      <c r="F316" s="318" t="s">
        <v>78</v>
      </c>
      <c r="G316" s="894" t="s">
        <v>122</v>
      </c>
      <c r="H316" s="895"/>
      <c r="I316" s="895"/>
      <c r="J316" s="895"/>
      <c r="K316" s="896"/>
      <c r="L316" s="163"/>
      <c r="M316" s="318" t="s">
        <v>78</v>
      </c>
      <c r="N316" s="1166" t="s">
        <v>387</v>
      </c>
      <c r="O316" s="1167"/>
      <c r="P316" s="1167"/>
      <c r="Q316" s="1167"/>
      <c r="R316" s="1167"/>
      <c r="S316" s="1167"/>
      <c r="T316" s="1167"/>
      <c r="U316" s="1167"/>
      <c r="V316" s="1167"/>
      <c r="W316" s="1167"/>
      <c r="X316" s="1167"/>
      <c r="Y316" s="1167"/>
      <c r="Z316" s="1167"/>
      <c r="AA316" s="1167"/>
      <c r="AB316" s="1167"/>
      <c r="AC316" s="1168"/>
      <c r="AD316" s="310"/>
      <c r="AE316" s="86"/>
      <c r="AF316" s="614"/>
    </row>
    <row r="317" spans="1:34" ht="15" x14ac:dyDescent="0.25">
      <c r="A317" s="113"/>
      <c r="B317" s="298"/>
      <c r="C317" s="298"/>
      <c r="D317" s="279"/>
      <c r="E317" s="279"/>
      <c r="F317" s="319" t="s">
        <v>85</v>
      </c>
      <c r="G317" s="894" t="s">
        <v>123</v>
      </c>
      <c r="H317" s="895"/>
      <c r="I317" s="895"/>
      <c r="J317" s="895"/>
      <c r="K317" s="896"/>
      <c r="L317" s="163"/>
      <c r="M317" s="319" t="s">
        <v>85</v>
      </c>
      <c r="N317" s="897" t="s">
        <v>126</v>
      </c>
      <c r="O317" s="898"/>
      <c r="P317" s="898"/>
      <c r="Q317" s="898"/>
      <c r="R317" s="898"/>
      <c r="S317" s="898"/>
      <c r="T317" s="898"/>
      <c r="U317" s="898"/>
      <c r="V317" s="898"/>
      <c r="W317" s="898"/>
      <c r="X317" s="898"/>
      <c r="Y317" s="898"/>
      <c r="Z317" s="898"/>
      <c r="AA317" s="898"/>
      <c r="AB317" s="898"/>
      <c r="AC317" s="899"/>
      <c r="AD317" s="108"/>
      <c r="AE317" s="86"/>
      <c r="AF317" s="614"/>
    </row>
    <row r="318" spans="1:34" ht="15" x14ac:dyDescent="0.25">
      <c r="A318" s="113"/>
      <c r="B318" s="298"/>
      <c r="C318" s="298"/>
      <c r="D318" s="279"/>
      <c r="E318" s="279"/>
      <c r="F318" s="319" t="s">
        <v>81</v>
      </c>
      <c r="G318" s="894" t="s">
        <v>124</v>
      </c>
      <c r="H318" s="895"/>
      <c r="I318" s="895"/>
      <c r="J318" s="895"/>
      <c r="K318" s="896"/>
      <c r="L318" s="163"/>
      <c r="M318" s="319" t="s">
        <v>81</v>
      </c>
      <c r="N318" s="897" t="s">
        <v>388</v>
      </c>
      <c r="O318" s="898"/>
      <c r="P318" s="898"/>
      <c r="Q318" s="898"/>
      <c r="R318" s="898"/>
      <c r="S318" s="898"/>
      <c r="T318" s="898"/>
      <c r="U318" s="898"/>
      <c r="V318" s="898"/>
      <c r="W318" s="898"/>
      <c r="X318" s="898"/>
      <c r="Y318" s="898"/>
      <c r="Z318" s="898"/>
      <c r="AA318" s="898"/>
      <c r="AB318" s="898"/>
      <c r="AC318" s="899"/>
      <c r="AD318" s="156"/>
      <c r="AE318" s="86"/>
      <c r="AF318" s="614"/>
    </row>
    <row r="319" spans="1:34" ht="15" x14ac:dyDescent="0.25">
      <c r="A319" s="113"/>
      <c r="B319" s="298"/>
      <c r="C319" s="298"/>
      <c r="D319" s="279"/>
      <c r="E319" s="279"/>
      <c r="F319" s="319" t="s">
        <v>90</v>
      </c>
      <c r="G319" s="894" t="s">
        <v>125</v>
      </c>
      <c r="H319" s="895"/>
      <c r="I319" s="895"/>
      <c r="J319" s="895"/>
      <c r="K319" s="896"/>
      <c r="L319" s="163"/>
      <c r="M319" s="319" t="s">
        <v>90</v>
      </c>
      <c r="N319" s="897" t="s">
        <v>389</v>
      </c>
      <c r="O319" s="898"/>
      <c r="P319" s="898"/>
      <c r="Q319" s="898"/>
      <c r="R319" s="898"/>
      <c r="S319" s="898"/>
      <c r="T319" s="898"/>
      <c r="U319" s="898"/>
      <c r="V319" s="898"/>
      <c r="W319" s="898"/>
      <c r="X319" s="898"/>
      <c r="Y319" s="898"/>
      <c r="Z319" s="898"/>
      <c r="AA319" s="898"/>
      <c r="AB319" s="898"/>
      <c r="AC319" s="899"/>
      <c r="AD319" s="311"/>
      <c r="AE319" s="86"/>
      <c r="AF319" s="614"/>
    </row>
    <row r="320" spans="1:34" ht="15" x14ac:dyDescent="0.25">
      <c r="A320" s="113"/>
      <c r="B320" s="298"/>
      <c r="C320" s="298"/>
      <c r="D320" s="279"/>
      <c r="E320" s="279"/>
      <c r="F320" s="319" t="s">
        <v>91</v>
      </c>
      <c r="G320" s="894" t="s">
        <v>127</v>
      </c>
      <c r="H320" s="895"/>
      <c r="I320" s="895"/>
      <c r="J320" s="895"/>
      <c r="K320" s="896"/>
      <c r="L320" s="163"/>
      <c r="M320" s="319" t="s">
        <v>91</v>
      </c>
      <c r="N320" s="897" t="s">
        <v>131</v>
      </c>
      <c r="O320" s="898"/>
      <c r="P320" s="898"/>
      <c r="Q320" s="898"/>
      <c r="R320" s="898"/>
      <c r="S320" s="898"/>
      <c r="T320" s="898"/>
      <c r="U320" s="898"/>
      <c r="V320" s="898"/>
      <c r="W320" s="898"/>
      <c r="X320" s="898"/>
      <c r="Y320" s="898"/>
      <c r="Z320" s="898"/>
      <c r="AA320" s="898"/>
      <c r="AB320" s="898"/>
      <c r="AC320" s="899"/>
      <c r="AD320" s="108"/>
      <c r="AE320" s="86"/>
      <c r="AF320" s="614"/>
    </row>
    <row r="321" spans="1:32" ht="15" x14ac:dyDescent="0.25">
      <c r="A321" s="113"/>
      <c r="B321" s="298"/>
      <c r="C321" s="298"/>
      <c r="D321" s="279"/>
      <c r="E321" s="279"/>
      <c r="F321" s="319" t="s">
        <v>92</v>
      </c>
      <c r="G321" s="894" t="s">
        <v>128</v>
      </c>
      <c r="H321" s="895"/>
      <c r="I321" s="895"/>
      <c r="J321" s="895"/>
      <c r="K321" s="896"/>
      <c r="L321" s="156"/>
      <c r="M321" s="319" t="s">
        <v>92</v>
      </c>
      <c r="N321" s="897" t="s">
        <v>390</v>
      </c>
      <c r="O321" s="898"/>
      <c r="P321" s="898"/>
      <c r="Q321" s="898"/>
      <c r="R321" s="898"/>
      <c r="S321" s="898"/>
      <c r="T321" s="898"/>
      <c r="U321" s="898"/>
      <c r="V321" s="898"/>
      <c r="W321" s="898"/>
      <c r="X321" s="898"/>
      <c r="Y321" s="898"/>
      <c r="Z321" s="898"/>
      <c r="AA321" s="898"/>
      <c r="AB321" s="898"/>
      <c r="AC321" s="899"/>
      <c r="AD321" s="108"/>
      <c r="AE321" s="86"/>
      <c r="AF321" s="614"/>
    </row>
    <row r="322" spans="1:32" ht="15" x14ac:dyDescent="0.25">
      <c r="A322" s="113"/>
      <c r="B322" s="298"/>
      <c r="C322" s="298"/>
      <c r="D322" s="279"/>
      <c r="E322" s="279"/>
      <c r="F322" s="316" t="s">
        <v>93</v>
      </c>
      <c r="G322" s="894" t="s">
        <v>129</v>
      </c>
      <c r="H322" s="895"/>
      <c r="I322" s="895"/>
      <c r="J322" s="895"/>
      <c r="K322" s="896"/>
      <c r="L322" s="156"/>
      <c r="M322" s="319" t="s">
        <v>83</v>
      </c>
      <c r="N322" s="897" t="s">
        <v>84</v>
      </c>
      <c r="O322" s="898"/>
      <c r="P322" s="898"/>
      <c r="Q322" s="898"/>
      <c r="R322" s="898"/>
      <c r="S322" s="898"/>
      <c r="T322" s="898"/>
      <c r="U322" s="898"/>
      <c r="V322" s="898"/>
      <c r="W322" s="898"/>
      <c r="X322" s="898"/>
      <c r="Y322" s="898"/>
      <c r="Z322" s="898"/>
      <c r="AA322" s="898"/>
      <c r="AB322" s="898"/>
      <c r="AC322" s="899"/>
      <c r="AD322" s="108"/>
      <c r="AE322" s="86"/>
      <c r="AF322" s="614"/>
    </row>
    <row r="323" spans="1:32" ht="15" x14ac:dyDescent="0.25">
      <c r="A323" s="113"/>
      <c r="B323" s="298"/>
      <c r="C323" s="298"/>
      <c r="D323" s="279"/>
      <c r="E323" s="279"/>
      <c r="F323" s="316" t="s">
        <v>83</v>
      </c>
      <c r="G323" s="894" t="s">
        <v>131</v>
      </c>
      <c r="H323" s="895"/>
      <c r="I323" s="895"/>
      <c r="J323" s="895"/>
      <c r="K323" s="896"/>
      <c r="L323" s="156"/>
      <c r="M323" s="312"/>
      <c r="N323" s="156"/>
      <c r="O323" s="163"/>
      <c r="P323" s="163"/>
      <c r="Q323" s="163"/>
      <c r="R323" s="163"/>
      <c r="S323" s="156"/>
      <c r="T323" s="156"/>
      <c r="U323" s="156"/>
      <c r="V323" s="156"/>
      <c r="W323" s="156"/>
      <c r="X323" s="156"/>
      <c r="Y323" s="156"/>
      <c r="Z323" s="108"/>
      <c r="AA323" s="108"/>
      <c r="AB323" s="108"/>
      <c r="AC323" s="108"/>
      <c r="AD323" s="108"/>
      <c r="AE323" s="86"/>
      <c r="AF323" s="614"/>
    </row>
    <row r="324" spans="1:32" ht="15" x14ac:dyDescent="0.25">
      <c r="A324" s="113"/>
      <c r="B324" s="298"/>
      <c r="C324" s="298"/>
      <c r="D324" s="279"/>
      <c r="E324" s="279"/>
      <c r="F324" s="316" t="s">
        <v>110</v>
      </c>
      <c r="G324" s="894" t="s">
        <v>130</v>
      </c>
      <c r="H324" s="895"/>
      <c r="I324" s="895"/>
      <c r="J324" s="895"/>
      <c r="K324" s="896"/>
      <c r="L324" s="156"/>
      <c r="M324" s="279"/>
      <c r="N324" s="163"/>
      <c r="O324" s="291"/>
      <c r="P324" s="163"/>
      <c r="Q324" s="163"/>
      <c r="R324" s="163"/>
      <c r="S324" s="156"/>
      <c r="T324" s="156"/>
      <c r="U324" s="156"/>
      <c r="V324" s="156"/>
      <c r="W324" s="156"/>
      <c r="X324" s="156"/>
      <c r="Y324" s="156"/>
      <c r="Z324" s="108"/>
      <c r="AA324" s="108"/>
      <c r="AB324" s="298"/>
      <c r="AC324" s="298"/>
      <c r="AD324" s="298"/>
      <c r="AE324" s="86"/>
      <c r="AF324" s="614"/>
    </row>
    <row r="325" spans="1:32" ht="15" x14ac:dyDescent="0.25">
      <c r="A325" s="7"/>
      <c r="B325" s="156"/>
      <c r="C325" s="156"/>
      <c r="D325" s="279"/>
      <c r="E325" s="279"/>
      <c r="F325" s="319" t="s">
        <v>132</v>
      </c>
      <c r="G325" s="894" t="s">
        <v>84</v>
      </c>
      <c r="H325" s="895"/>
      <c r="I325" s="895"/>
      <c r="J325" s="895"/>
      <c r="K325" s="896"/>
      <c r="L325" s="156"/>
      <c r="M325" s="279"/>
      <c r="N325" s="163"/>
      <c r="O325" s="163"/>
      <c r="P325" s="163"/>
      <c r="Q325" s="163"/>
      <c r="R325" s="163"/>
      <c r="S325" s="156"/>
      <c r="T325" s="156"/>
      <c r="U325" s="156"/>
      <c r="V325" s="156"/>
      <c r="W325" s="156"/>
      <c r="X325" s="156"/>
      <c r="Y325" s="156"/>
      <c r="Z325" s="298"/>
      <c r="AA325" s="298"/>
      <c r="AB325" s="298"/>
      <c r="AC325" s="298"/>
      <c r="AD325" s="298"/>
      <c r="AE325" s="86"/>
      <c r="AF325" s="614"/>
    </row>
    <row r="326" spans="1:32" ht="15" x14ac:dyDescent="0.25">
      <c r="A326" s="7"/>
      <c r="B326" s="156"/>
      <c r="C326" s="156"/>
      <c r="D326" s="279"/>
      <c r="E326" s="279"/>
      <c r="F326" s="312"/>
      <c r="G326" s="156"/>
      <c r="H326" s="156"/>
      <c r="I326" s="156"/>
      <c r="J326" s="156"/>
      <c r="K326" s="156"/>
      <c r="L326" s="156"/>
      <c r="M326" s="279"/>
      <c r="N326" s="163"/>
      <c r="O326" s="163"/>
      <c r="P326" s="163"/>
      <c r="Q326" s="163"/>
      <c r="R326" s="163"/>
      <c r="S326" s="156"/>
      <c r="T326" s="156"/>
      <c r="U326" s="156"/>
      <c r="V326" s="156"/>
      <c r="W326" s="156"/>
      <c r="X326" s="156"/>
      <c r="Y326" s="156"/>
      <c r="Z326" s="108"/>
      <c r="AA326" s="108"/>
      <c r="AB326" s="108"/>
      <c r="AC326" s="108"/>
      <c r="AD326" s="108"/>
      <c r="AE326" s="86"/>
      <c r="AF326" s="614"/>
    </row>
    <row r="327" spans="1:32" ht="21" customHeight="1" x14ac:dyDescent="0.25">
      <c r="A327" s="5"/>
      <c r="B327" s="143"/>
      <c r="C327" s="143"/>
      <c r="D327" s="900" t="s">
        <v>391</v>
      </c>
      <c r="E327" s="900"/>
      <c r="F327" s="900"/>
      <c r="G327" s="900"/>
      <c r="H327" s="900"/>
      <c r="I327" s="900"/>
      <c r="J327" s="900"/>
      <c r="K327" s="900"/>
      <c r="L327" s="900"/>
      <c r="M327" s="900"/>
      <c r="N327" s="900"/>
      <c r="O327" s="900"/>
      <c r="P327" s="900"/>
      <c r="Q327" s="900"/>
      <c r="R327" s="900"/>
      <c r="S327" s="900"/>
      <c r="T327" s="900"/>
      <c r="U327" s="900"/>
      <c r="V327" s="900"/>
      <c r="W327" s="900"/>
      <c r="X327" s="900"/>
      <c r="Y327" s="900"/>
      <c r="Z327" s="900"/>
      <c r="AA327" s="900"/>
      <c r="AB327" s="900"/>
      <c r="AC327" s="900"/>
      <c r="AD327" s="900"/>
      <c r="AE327" s="113"/>
      <c r="AF327" s="614"/>
    </row>
    <row r="328" spans="1:32" ht="38.25" customHeight="1" x14ac:dyDescent="0.25">
      <c r="A328" s="5"/>
      <c r="B328" s="298"/>
      <c r="C328" s="298"/>
      <c r="D328" s="901"/>
      <c r="E328" s="902"/>
      <c r="F328" s="902"/>
      <c r="G328" s="902"/>
      <c r="H328" s="902"/>
      <c r="I328" s="902"/>
      <c r="J328" s="902"/>
      <c r="K328" s="902"/>
      <c r="L328" s="902"/>
      <c r="M328" s="902"/>
      <c r="N328" s="902"/>
      <c r="O328" s="902"/>
      <c r="P328" s="902"/>
      <c r="Q328" s="902"/>
      <c r="R328" s="902"/>
      <c r="S328" s="902"/>
      <c r="T328" s="902"/>
      <c r="U328" s="902"/>
      <c r="V328" s="902"/>
      <c r="W328" s="902"/>
      <c r="X328" s="902"/>
      <c r="Y328" s="902"/>
      <c r="Z328" s="902"/>
      <c r="AA328" s="902"/>
      <c r="AB328" s="902"/>
      <c r="AC328" s="902"/>
      <c r="AD328" s="903"/>
      <c r="AE328" s="113"/>
      <c r="AF328" s="614"/>
    </row>
    <row r="329" spans="1:32" ht="15.75" thickBot="1" x14ac:dyDescent="0.3">
      <c r="A329" s="125"/>
      <c r="B329" s="40"/>
      <c r="C329" s="9"/>
      <c r="D329" s="9"/>
      <c r="E329" s="9"/>
      <c r="F329" s="110"/>
      <c r="G329" s="9"/>
      <c r="H329" s="9"/>
      <c r="I329" s="9"/>
      <c r="J329" s="124"/>
      <c r="K329" s="40"/>
      <c r="L329" s="40"/>
      <c r="M329" s="40"/>
      <c r="N329" s="40"/>
      <c r="O329" s="113"/>
      <c r="P329" s="113"/>
      <c r="Q329" s="113"/>
      <c r="R329" s="113"/>
      <c r="S329" s="113"/>
      <c r="T329" s="113"/>
      <c r="U329" s="113"/>
      <c r="V329" s="113"/>
      <c r="W329" s="9"/>
      <c r="X329" s="9"/>
      <c r="Y329" s="9"/>
      <c r="Z329" s="9"/>
      <c r="AA329" s="9"/>
      <c r="AB329" s="9"/>
      <c r="AC329" s="9"/>
      <c r="AD329" s="9"/>
      <c r="AE329" s="113"/>
      <c r="AF329" s="613"/>
    </row>
    <row r="330" spans="1:32" ht="15.75" thickBot="1" x14ac:dyDescent="0.3">
      <c r="A330" s="86"/>
      <c r="B330" s="904" t="s">
        <v>409</v>
      </c>
      <c r="C330" s="905"/>
      <c r="D330" s="905"/>
      <c r="E330" s="905"/>
      <c r="F330" s="905"/>
      <c r="G330" s="905"/>
      <c r="H330" s="905"/>
      <c r="I330" s="905"/>
      <c r="J330" s="905"/>
      <c r="K330" s="905"/>
      <c r="L330" s="905"/>
      <c r="M330" s="905"/>
      <c r="N330" s="905"/>
      <c r="O330" s="905"/>
      <c r="P330" s="905"/>
      <c r="Q330" s="905"/>
      <c r="R330" s="905"/>
      <c r="S330" s="905"/>
      <c r="T330" s="905"/>
      <c r="U330" s="905"/>
      <c r="V330" s="905"/>
      <c r="W330" s="905"/>
      <c r="X330" s="905"/>
      <c r="Y330" s="905"/>
      <c r="Z330" s="905"/>
      <c r="AA330" s="905"/>
      <c r="AB330" s="905"/>
      <c r="AC330" s="905"/>
      <c r="AD330" s="905"/>
      <c r="AE330" s="151"/>
      <c r="AF330" s="614"/>
    </row>
    <row r="331" spans="1:32" ht="15" x14ac:dyDescent="0.25">
      <c r="A331" s="359"/>
      <c r="B331" s="935" t="s">
        <v>71</v>
      </c>
      <c r="C331" s="936"/>
      <c r="D331" s="936"/>
      <c r="E331" s="936"/>
      <c r="F331" s="936"/>
      <c r="G331" s="936"/>
      <c r="H331" s="936"/>
      <c r="I331" s="936"/>
      <c r="J331" s="936"/>
      <c r="K331" s="936"/>
      <c r="L331" s="936"/>
      <c r="M331" s="936"/>
      <c r="N331" s="936"/>
      <c r="O331" s="936"/>
      <c r="P331" s="936"/>
      <c r="Q331" s="936"/>
      <c r="R331" s="936"/>
      <c r="S331" s="936"/>
      <c r="T331" s="936"/>
      <c r="U331" s="936"/>
      <c r="V331" s="936"/>
      <c r="W331" s="936"/>
      <c r="X331" s="936"/>
      <c r="Y331" s="936"/>
      <c r="Z331" s="936"/>
      <c r="AA331" s="936"/>
      <c r="AB331" s="936"/>
      <c r="AC331" s="936"/>
      <c r="AD331" s="937"/>
      <c r="AE331" s="361"/>
      <c r="AF331" s="614"/>
    </row>
    <row r="332" spans="1:32" ht="27" customHeight="1" x14ac:dyDescent="0.25">
      <c r="A332" s="362"/>
      <c r="B332" s="363"/>
      <c r="C332" s="938" t="s">
        <v>410</v>
      </c>
      <c r="D332" s="938"/>
      <c r="E332" s="938"/>
      <c r="F332" s="938"/>
      <c r="G332" s="938"/>
      <c r="H332" s="938"/>
      <c r="I332" s="938"/>
      <c r="J332" s="938"/>
      <c r="K332" s="938"/>
      <c r="L332" s="938"/>
      <c r="M332" s="938"/>
      <c r="N332" s="938"/>
      <c r="O332" s="938"/>
      <c r="P332" s="938"/>
      <c r="Q332" s="938"/>
      <c r="R332" s="938"/>
      <c r="S332" s="938"/>
      <c r="T332" s="938"/>
      <c r="U332" s="938"/>
      <c r="V332" s="938"/>
      <c r="W332" s="938"/>
      <c r="X332" s="938"/>
      <c r="Y332" s="938"/>
      <c r="Z332" s="938"/>
      <c r="AA332" s="938"/>
      <c r="AB332" s="938"/>
      <c r="AC332" s="938"/>
      <c r="AD332" s="939"/>
      <c r="AE332" s="333"/>
      <c r="AF332" s="614"/>
    </row>
    <row r="333" spans="1:32" ht="27.75" customHeight="1" x14ac:dyDescent="0.25">
      <c r="A333" s="362"/>
      <c r="B333" s="363"/>
      <c r="C333" s="840" t="s">
        <v>235</v>
      </c>
      <c r="D333" s="840"/>
      <c r="E333" s="840"/>
      <c r="F333" s="840"/>
      <c r="G333" s="840"/>
      <c r="H333" s="840"/>
      <c r="I333" s="840"/>
      <c r="J333" s="840"/>
      <c r="K333" s="840"/>
      <c r="L333" s="840"/>
      <c r="M333" s="840"/>
      <c r="N333" s="840"/>
      <c r="O333" s="840"/>
      <c r="P333" s="840"/>
      <c r="Q333" s="840"/>
      <c r="R333" s="840"/>
      <c r="S333" s="840"/>
      <c r="T333" s="840"/>
      <c r="U333" s="840"/>
      <c r="V333" s="840"/>
      <c r="W333" s="840"/>
      <c r="X333" s="840"/>
      <c r="Y333" s="840"/>
      <c r="Z333" s="840"/>
      <c r="AA333" s="840"/>
      <c r="AB333" s="840"/>
      <c r="AC333" s="840"/>
      <c r="AD333" s="841"/>
      <c r="AE333" s="333"/>
      <c r="AF333" s="614"/>
    </row>
    <row r="334" spans="1:32" ht="27.75" customHeight="1" x14ac:dyDescent="0.25">
      <c r="A334" s="362"/>
      <c r="B334" s="363"/>
      <c r="C334" s="840" t="s">
        <v>225</v>
      </c>
      <c r="D334" s="840"/>
      <c r="E334" s="840"/>
      <c r="F334" s="840"/>
      <c r="G334" s="840"/>
      <c r="H334" s="840"/>
      <c r="I334" s="840"/>
      <c r="J334" s="840"/>
      <c r="K334" s="840"/>
      <c r="L334" s="840"/>
      <c r="M334" s="840"/>
      <c r="N334" s="840"/>
      <c r="O334" s="840"/>
      <c r="P334" s="840"/>
      <c r="Q334" s="840"/>
      <c r="R334" s="840"/>
      <c r="S334" s="840"/>
      <c r="T334" s="840"/>
      <c r="U334" s="840"/>
      <c r="V334" s="840"/>
      <c r="W334" s="840"/>
      <c r="X334" s="840"/>
      <c r="Y334" s="840"/>
      <c r="Z334" s="840"/>
      <c r="AA334" s="840"/>
      <c r="AB334" s="840"/>
      <c r="AC334" s="840"/>
      <c r="AD334" s="841"/>
      <c r="AE334" s="333"/>
      <c r="AF334" s="614"/>
    </row>
    <row r="335" spans="1:32" ht="15" x14ac:dyDescent="0.25">
      <c r="A335" s="359"/>
      <c r="B335" s="364"/>
      <c r="C335" s="842" t="s">
        <v>226</v>
      </c>
      <c r="D335" s="842"/>
      <c r="E335" s="842"/>
      <c r="F335" s="842"/>
      <c r="G335" s="842"/>
      <c r="H335" s="842"/>
      <c r="I335" s="842"/>
      <c r="J335" s="842"/>
      <c r="K335" s="842"/>
      <c r="L335" s="842"/>
      <c r="M335" s="842"/>
      <c r="N335" s="842"/>
      <c r="O335" s="842"/>
      <c r="P335" s="842"/>
      <c r="Q335" s="842"/>
      <c r="R335" s="842"/>
      <c r="S335" s="842"/>
      <c r="T335" s="842"/>
      <c r="U335" s="842"/>
      <c r="V335" s="842"/>
      <c r="W335" s="842"/>
      <c r="X335" s="842"/>
      <c r="Y335" s="842"/>
      <c r="Z335" s="842"/>
      <c r="AA335" s="842"/>
      <c r="AB335" s="842"/>
      <c r="AC335" s="842"/>
      <c r="AD335" s="843"/>
      <c r="AE335" s="323"/>
      <c r="AF335" s="614"/>
    </row>
    <row r="336" spans="1:32" ht="15" x14ac:dyDescent="0.25">
      <c r="A336" s="359"/>
      <c r="B336" s="372"/>
      <c r="C336" s="372"/>
      <c r="D336" s="372"/>
      <c r="E336" s="372"/>
      <c r="F336" s="372"/>
      <c r="G336" s="372"/>
      <c r="H336" s="372"/>
      <c r="I336" s="372"/>
      <c r="J336" s="372"/>
      <c r="K336" s="372"/>
      <c r="L336" s="372"/>
      <c r="M336" s="372"/>
      <c r="N336" s="372"/>
      <c r="O336" s="372"/>
      <c r="P336" s="372"/>
      <c r="Q336" s="372"/>
      <c r="R336" s="372"/>
      <c r="S336" s="372"/>
      <c r="T336" s="372"/>
      <c r="U336" s="372"/>
      <c r="V336" s="372"/>
      <c r="W336" s="372"/>
      <c r="X336" s="372"/>
      <c r="Y336" s="372"/>
      <c r="Z336" s="372"/>
      <c r="AA336" s="372"/>
      <c r="AB336" s="372"/>
      <c r="AC336" s="372"/>
      <c r="AD336" s="372"/>
      <c r="AE336" s="335"/>
    </row>
    <row r="337" spans="1:33" ht="39.75" customHeight="1" x14ac:dyDescent="0.25">
      <c r="A337" s="326" t="s">
        <v>651</v>
      </c>
      <c r="B337" s="859" t="s">
        <v>771</v>
      </c>
      <c r="C337" s="859"/>
      <c r="D337" s="859"/>
      <c r="E337" s="859"/>
      <c r="F337" s="859"/>
      <c r="G337" s="859"/>
      <c r="H337" s="859"/>
      <c r="I337" s="859"/>
      <c r="J337" s="859"/>
      <c r="K337" s="859"/>
      <c r="L337" s="859"/>
      <c r="M337" s="859"/>
      <c r="N337" s="859"/>
      <c r="O337" s="859"/>
      <c r="P337" s="859"/>
      <c r="Q337" s="859"/>
      <c r="R337" s="859"/>
      <c r="S337" s="859"/>
      <c r="T337" s="859"/>
      <c r="U337" s="859"/>
      <c r="V337" s="859"/>
      <c r="W337" s="859"/>
      <c r="X337" s="859"/>
      <c r="Y337" s="859"/>
      <c r="Z337" s="859"/>
      <c r="AA337" s="859"/>
      <c r="AB337" s="859"/>
      <c r="AC337" s="859"/>
      <c r="AD337" s="859"/>
      <c r="AE337" s="335"/>
    </row>
    <row r="338" spans="1:33" ht="25.5" customHeight="1" x14ac:dyDescent="0.25">
      <c r="A338" s="5"/>
      <c r="B338" s="595"/>
      <c r="C338" s="1004" t="s">
        <v>102</v>
      </c>
      <c r="D338" s="1004"/>
      <c r="E338" s="1004"/>
      <c r="F338" s="1004"/>
      <c r="G338" s="1004"/>
      <c r="H338" s="1004"/>
      <c r="I338" s="1004"/>
      <c r="J338" s="1004"/>
      <c r="K338" s="1004"/>
      <c r="L338" s="1004"/>
      <c r="M338" s="1004"/>
      <c r="N338" s="1004"/>
      <c r="O338" s="1004"/>
      <c r="P338" s="1004"/>
      <c r="Q338" s="1004"/>
      <c r="R338" s="1004"/>
      <c r="S338" s="1004"/>
      <c r="T338" s="1004"/>
      <c r="U338" s="1004"/>
      <c r="V338" s="1004"/>
      <c r="W338" s="1004"/>
      <c r="X338" s="1004"/>
      <c r="Y338" s="1004"/>
      <c r="Z338" s="1004"/>
      <c r="AA338" s="1004"/>
      <c r="AB338" s="1004"/>
      <c r="AC338" s="1004"/>
      <c r="AD338" s="1004"/>
      <c r="AE338" s="138"/>
      <c r="AF338" s="617"/>
    </row>
    <row r="339" spans="1:33" ht="15" customHeight="1" thickBot="1" x14ac:dyDescent="0.3">
      <c r="A339" s="5"/>
      <c r="B339" s="143"/>
      <c r="C339" s="9"/>
      <c r="D339" s="9"/>
      <c r="E339" s="9"/>
      <c r="F339" s="9"/>
      <c r="G339" s="9"/>
      <c r="H339" s="9"/>
      <c r="I339" s="9"/>
      <c r="J339" s="9"/>
      <c r="K339" s="9"/>
      <c r="L339" s="9"/>
      <c r="M339" s="9"/>
      <c r="N339" s="9"/>
      <c r="O339" s="597"/>
      <c r="P339" s="597"/>
      <c r="Q339" s="597"/>
      <c r="R339" s="597"/>
      <c r="S339" s="597"/>
      <c r="T339" s="597"/>
      <c r="U339" s="597"/>
      <c r="V339" s="597"/>
      <c r="W339" s="9"/>
      <c r="X339" s="597"/>
      <c r="Y339" s="597"/>
      <c r="Z339" s="597"/>
      <c r="AA339" s="597"/>
      <c r="AB339" s="597"/>
      <c r="AC339" s="597"/>
      <c r="AD339" s="597"/>
      <c r="AE339" s="142"/>
      <c r="AF339" s="617"/>
    </row>
    <row r="340" spans="1:33" ht="15.75" thickBot="1" x14ac:dyDescent="0.3">
      <c r="A340" s="144"/>
      <c r="B340" s="127" t="s">
        <v>6547</v>
      </c>
      <c r="C340" s="9" t="s">
        <v>98</v>
      </c>
      <c r="D340" s="9"/>
      <c r="E340" s="40"/>
      <c r="F340" s="40"/>
      <c r="G340" s="40"/>
      <c r="H340" s="40"/>
      <c r="I340" s="40"/>
      <c r="J340" s="127"/>
      <c r="K340" s="113" t="s">
        <v>907</v>
      </c>
      <c r="L340" s="40"/>
      <c r="M340" s="9"/>
      <c r="N340" s="40"/>
      <c r="O340" s="113"/>
      <c r="P340" s="113"/>
      <c r="Q340" s="40"/>
      <c r="R340" s="127"/>
      <c r="S340" s="113" t="s">
        <v>908</v>
      </c>
      <c r="T340" s="40"/>
      <c r="U340" s="113"/>
      <c r="V340" s="113"/>
      <c r="W340" s="113"/>
      <c r="X340" s="113"/>
      <c r="Y340" s="113"/>
      <c r="Z340" s="113"/>
      <c r="AA340" s="113"/>
      <c r="AB340" s="113"/>
      <c r="AC340" s="113"/>
      <c r="AD340" s="113"/>
      <c r="AE340" s="138"/>
      <c r="AF340" s="617"/>
    </row>
    <row r="341" spans="1:33" ht="15" x14ac:dyDescent="0.25">
      <c r="A341" s="144"/>
      <c r="B341" s="837" t="str">
        <f>IF(COUNTIF(B340:R340,"X")&gt;1,"ERROR: Seleccionar sólo un código","")</f>
        <v/>
      </c>
      <c r="C341" s="837"/>
      <c r="D341" s="837"/>
      <c r="E341" s="837"/>
      <c r="F341" s="837"/>
      <c r="G341" s="837"/>
      <c r="H341" s="837"/>
      <c r="I341" s="837"/>
      <c r="J341" s="837"/>
      <c r="K341" s="837"/>
      <c r="L341" s="837"/>
      <c r="M341" s="837"/>
      <c r="N341" s="837"/>
      <c r="O341" s="837"/>
      <c r="P341" s="837"/>
      <c r="Q341" s="837"/>
      <c r="R341" s="837"/>
      <c r="S341" s="837"/>
      <c r="T341" s="837"/>
      <c r="U341" s="837"/>
      <c r="V341" s="837"/>
      <c r="W341" s="837"/>
      <c r="X341" s="837"/>
      <c r="Y341" s="837"/>
      <c r="Z341" s="837"/>
      <c r="AA341" s="837"/>
      <c r="AB341" s="837"/>
      <c r="AC341" s="837"/>
      <c r="AD341" s="837"/>
      <c r="AE341" s="138"/>
      <c r="AF341" s="617"/>
    </row>
    <row r="342" spans="1:33" ht="15" x14ac:dyDescent="0.25">
      <c r="A342" s="144"/>
      <c r="B342" s="698"/>
      <c r="C342" s="698"/>
      <c r="D342" s="698"/>
      <c r="E342" s="698"/>
      <c r="F342" s="698"/>
      <c r="G342" s="698"/>
      <c r="H342" s="698"/>
      <c r="I342" s="698"/>
      <c r="J342" s="698"/>
      <c r="K342" s="698"/>
      <c r="L342" s="698"/>
      <c r="M342" s="698"/>
      <c r="N342" s="698"/>
      <c r="O342" s="698"/>
      <c r="P342" s="698"/>
      <c r="Q342" s="698"/>
      <c r="R342" s="698"/>
      <c r="S342" s="698"/>
      <c r="T342" s="698"/>
      <c r="U342" s="698"/>
      <c r="V342" s="698"/>
      <c r="W342" s="698"/>
      <c r="X342" s="698"/>
      <c r="Y342" s="698"/>
      <c r="Z342" s="698"/>
      <c r="AA342" s="698"/>
      <c r="AB342" s="698"/>
      <c r="AC342" s="698"/>
      <c r="AD342" s="698"/>
      <c r="AE342" s="138"/>
      <c r="AF342" s="617"/>
    </row>
    <row r="343" spans="1:33" ht="45" customHeight="1" x14ac:dyDescent="0.25">
      <c r="A343" s="481" t="s">
        <v>708</v>
      </c>
      <c r="B343" s="859" t="s">
        <v>716</v>
      </c>
      <c r="C343" s="859"/>
      <c r="D343" s="859"/>
      <c r="E343" s="859"/>
      <c r="F343" s="859"/>
      <c r="G343" s="859"/>
      <c r="H343" s="859"/>
      <c r="I343" s="859"/>
      <c r="J343" s="859"/>
      <c r="K343" s="859"/>
      <c r="L343" s="859"/>
      <c r="M343" s="859"/>
      <c r="N343" s="859"/>
      <c r="O343" s="859"/>
      <c r="P343" s="859"/>
      <c r="Q343" s="859"/>
      <c r="R343" s="859"/>
      <c r="S343" s="859"/>
      <c r="T343" s="859"/>
      <c r="U343" s="859"/>
      <c r="V343" s="859"/>
      <c r="W343" s="859"/>
      <c r="X343" s="859"/>
      <c r="Y343" s="859"/>
      <c r="Z343" s="859"/>
      <c r="AA343" s="859"/>
      <c r="AB343" s="859"/>
      <c r="AC343" s="859"/>
      <c r="AD343" s="859"/>
      <c r="AE343" s="365"/>
      <c r="AF343" s="618"/>
    </row>
    <row r="344" spans="1:33" ht="15" customHeight="1" x14ac:dyDescent="0.25">
      <c r="A344" s="431"/>
      <c r="B344" s="366"/>
      <c r="C344" s="846" t="s">
        <v>713</v>
      </c>
      <c r="D344" s="846"/>
      <c r="E344" s="846"/>
      <c r="F344" s="846"/>
      <c r="G344" s="846"/>
      <c r="H344" s="846"/>
      <c r="I344" s="846"/>
      <c r="J344" s="846"/>
      <c r="K344" s="846"/>
      <c r="L344" s="846"/>
      <c r="M344" s="846"/>
      <c r="N344" s="846"/>
      <c r="O344" s="846"/>
      <c r="P344" s="846"/>
      <c r="Q344" s="846"/>
      <c r="R344" s="846"/>
      <c r="S344" s="846"/>
      <c r="T344" s="846"/>
      <c r="U344" s="846"/>
      <c r="V344" s="846"/>
      <c r="W344" s="846"/>
      <c r="X344" s="846"/>
      <c r="Y344" s="846"/>
      <c r="Z344" s="846"/>
      <c r="AA344" s="846"/>
      <c r="AB344" s="846"/>
      <c r="AC344" s="846"/>
      <c r="AD344" s="846"/>
      <c r="AE344" s="366"/>
      <c r="AF344" s="618"/>
    </row>
    <row r="345" spans="1:33" ht="49.5" customHeight="1" x14ac:dyDescent="0.25">
      <c r="A345" s="431"/>
      <c r="B345" s="366"/>
      <c r="C345" s="846" t="s">
        <v>770</v>
      </c>
      <c r="D345" s="846"/>
      <c r="E345" s="846"/>
      <c r="F345" s="846"/>
      <c r="G345" s="846"/>
      <c r="H345" s="846"/>
      <c r="I345" s="846"/>
      <c r="J345" s="846"/>
      <c r="K345" s="846"/>
      <c r="L345" s="846"/>
      <c r="M345" s="846"/>
      <c r="N345" s="846"/>
      <c r="O345" s="846"/>
      <c r="P345" s="846"/>
      <c r="Q345" s="846"/>
      <c r="R345" s="846"/>
      <c r="S345" s="846"/>
      <c r="T345" s="846"/>
      <c r="U345" s="846"/>
      <c r="V345" s="846"/>
      <c r="W345" s="846"/>
      <c r="X345" s="846"/>
      <c r="Y345" s="846"/>
      <c r="Z345" s="846"/>
      <c r="AA345" s="846"/>
      <c r="AB345" s="846"/>
      <c r="AC345" s="846"/>
      <c r="AD345" s="846"/>
      <c r="AE345" s="366"/>
      <c r="AF345" s="618"/>
    </row>
    <row r="346" spans="1:33" ht="27" customHeight="1" x14ac:dyDescent="0.25">
      <c r="A346" s="326"/>
      <c r="B346" s="358"/>
      <c r="C346" s="874" t="s">
        <v>714</v>
      </c>
      <c r="D346" s="874"/>
      <c r="E346" s="874"/>
      <c r="F346" s="874"/>
      <c r="G346" s="874"/>
      <c r="H346" s="874"/>
      <c r="I346" s="874"/>
      <c r="J346" s="874"/>
      <c r="K346" s="874"/>
      <c r="L346" s="874"/>
      <c r="M346" s="874"/>
      <c r="N346" s="874"/>
      <c r="O346" s="874"/>
      <c r="P346" s="874"/>
      <c r="Q346" s="874"/>
      <c r="R346" s="874"/>
      <c r="S346" s="874"/>
      <c r="T346" s="874"/>
      <c r="U346" s="874"/>
      <c r="V346" s="874"/>
      <c r="W346" s="874"/>
      <c r="X346" s="874"/>
      <c r="Y346" s="874"/>
      <c r="Z346" s="874"/>
      <c r="AA346" s="874"/>
      <c r="AB346" s="874"/>
      <c r="AC346" s="874"/>
      <c r="AD346" s="874"/>
      <c r="AE346" s="335"/>
    </row>
    <row r="347" spans="1:33" ht="15" x14ac:dyDescent="0.25">
      <c r="A347" s="431"/>
      <c r="B347" s="367"/>
      <c r="C347" s="367"/>
      <c r="D347" s="367"/>
      <c r="E347" s="367"/>
      <c r="F347" s="367"/>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367"/>
      <c r="AD347" s="483"/>
      <c r="AE347" s="328"/>
      <c r="AF347" s="618"/>
      <c r="AG347">
        <f>COUNTBLANK(P350:Y355)</f>
        <v>54</v>
      </c>
    </row>
    <row r="348" spans="1:33" ht="25.5" customHeight="1" x14ac:dyDescent="0.25">
      <c r="A348" s="431"/>
      <c r="B348" s="367"/>
      <c r="C348" s="140"/>
      <c r="D348" s="140"/>
      <c r="E348" s="140"/>
      <c r="F348" s="881" t="s">
        <v>710</v>
      </c>
      <c r="G348" s="881"/>
      <c r="H348" s="881"/>
      <c r="I348" s="881"/>
      <c r="J348" s="881"/>
      <c r="K348" s="881"/>
      <c r="L348" s="881"/>
      <c r="M348" s="881"/>
      <c r="N348" s="881"/>
      <c r="O348" s="881"/>
      <c r="P348" s="881" t="s">
        <v>715</v>
      </c>
      <c r="Q348" s="881"/>
      <c r="R348" s="881"/>
      <c r="S348" s="881"/>
      <c r="T348" s="881"/>
      <c r="U348" s="875" t="s">
        <v>711</v>
      </c>
      <c r="V348" s="876"/>
      <c r="W348" s="876"/>
      <c r="X348" s="876"/>
      <c r="Y348" s="877"/>
      <c r="Z348" s="367"/>
      <c r="AA348" s="367"/>
      <c r="AB348" s="140"/>
      <c r="AC348" s="367"/>
      <c r="AD348" s="483"/>
      <c r="AE348" s="328"/>
      <c r="AF348" s="618"/>
    </row>
    <row r="349" spans="1:33" ht="25.5" customHeight="1" x14ac:dyDescent="0.25">
      <c r="A349" s="431"/>
      <c r="B349" s="484"/>
      <c r="C349" s="140"/>
      <c r="D349" s="140"/>
      <c r="E349" s="140"/>
      <c r="F349" s="881"/>
      <c r="G349" s="881"/>
      <c r="H349" s="881"/>
      <c r="I349" s="881"/>
      <c r="J349" s="881"/>
      <c r="K349" s="881"/>
      <c r="L349" s="881"/>
      <c r="M349" s="881"/>
      <c r="N349" s="881"/>
      <c r="O349" s="881"/>
      <c r="P349" s="881"/>
      <c r="Q349" s="881"/>
      <c r="R349" s="881"/>
      <c r="S349" s="881"/>
      <c r="T349" s="881"/>
      <c r="U349" s="878"/>
      <c r="V349" s="879"/>
      <c r="W349" s="879"/>
      <c r="X349" s="879"/>
      <c r="Y349" s="880"/>
      <c r="Z349" s="367"/>
      <c r="AA349" s="367"/>
      <c r="AB349" s="140"/>
      <c r="AC349" s="485"/>
      <c r="AD349" s="378"/>
      <c r="AE349" s="328"/>
      <c r="AF349" s="618"/>
      <c r="AG349" t="s">
        <v>6574</v>
      </c>
    </row>
    <row r="350" spans="1:33" ht="15" customHeight="1" x14ac:dyDescent="0.25">
      <c r="A350" s="431"/>
      <c r="B350" s="484"/>
      <c r="C350" s="140"/>
      <c r="D350" s="140"/>
      <c r="E350" s="140"/>
      <c r="F350" s="428" t="s">
        <v>77</v>
      </c>
      <c r="G350" s="867" t="s">
        <v>543</v>
      </c>
      <c r="H350" s="868"/>
      <c r="I350" s="868"/>
      <c r="J350" s="868"/>
      <c r="K350" s="868"/>
      <c r="L350" s="868"/>
      <c r="M350" s="868"/>
      <c r="N350" s="868"/>
      <c r="O350" s="869"/>
      <c r="P350" s="1170"/>
      <c r="Q350" s="1170"/>
      <c r="R350" s="1170"/>
      <c r="S350" s="1170"/>
      <c r="T350" s="1170"/>
      <c r="U350" s="1170" t="s">
        <v>6547</v>
      </c>
      <c r="V350" s="1170"/>
      <c r="W350" s="1170"/>
      <c r="X350" s="1170"/>
      <c r="Y350" s="1170"/>
      <c r="Z350" s="485"/>
      <c r="AA350" s="485"/>
      <c r="AB350" s="140"/>
      <c r="AC350" s="485"/>
      <c r="AD350" s="378"/>
      <c r="AE350" s="328"/>
      <c r="AF350" s="618"/>
      <c r="AG350">
        <f t="shared" ref="AG350:AG355" si="5">IF($AG$347=60,0,IF(OR(AND(P350&gt;0,U350=""),AND(U350="X",P350="")),0,1))</f>
        <v>0</v>
      </c>
    </row>
    <row r="351" spans="1:33" ht="15" customHeight="1" x14ac:dyDescent="0.25">
      <c r="A351" s="431"/>
      <c r="B351" s="340"/>
      <c r="C351" s="140"/>
      <c r="D351" s="140"/>
      <c r="E351" s="140"/>
      <c r="F351" s="486" t="s">
        <v>78</v>
      </c>
      <c r="G351" s="867" t="s">
        <v>411</v>
      </c>
      <c r="H351" s="868"/>
      <c r="I351" s="868"/>
      <c r="J351" s="868"/>
      <c r="K351" s="868"/>
      <c r="L351" s="868"/>
      <c r="M351" s="868"/>
      <c r="N351" s="868"/>
      <c r="O351" s="869"/>
      <c r="P351" s="1170"/>
      <c r="Q351" s="1170"/>
      <c r="R351" s="1170"/>
      <c r="S351" s="1170"/>
      <c r="T351" s="1170"/>
      <c r="U351" s="1170" t="s">
        <v>6547</v>
      </c>
      <c r="V351" s="1170"/>
      <c r="W351" s="1170"/>
      <c r="X351" s="1170"/>
      <c r="Y351" s="1170"/>
      <c r="Z351" s="485"/>
      <c r="AA351" s="485"/>
      <c r="AB351" s="140"/>
      <c r="AC351" s="487"/>
      <c r="AD351" s="378"/>
      <c r="AE351" s="328"/>
      <c r="AF351" s="618"/>
      <c r="AG351">
        <f t="shared" si="5"/>
        <v>0</v>
      </c>
    </row>
    <row r="352" spans="1:33" ht="15" customHeight="1" x14ac:dyDescent="0.25">
      <c r="A352" s="431"/>
      <c r="B352" s="340"/>
      <c r="C352" s="140"/>
      <c r="D352" s="140"/>
      <c r="E352" s="140"/>
      <c r="F352" s="396" t="s">
        <v>85</v>
      </c>
      <c r="G352" s="867" t="s">
        <v>712</v>
      </c>
      <c r="H352" s="868"/>
      <c r="I352" s="868"/>
      <c r="J352" s="868"/>
      <c r="K352" s="868"/>
      <c r="L352" s="868"/>
      <c r="M352" s="868"/>
      <c r="N352" s="868"/>
      <c r="O352" s="869"/>
      <c r="P352" s="1170">
        <v>1</v>
      </c>
      <c r="Q352" s="1170"/>
      <c r="R352" s="1170"/>
      <c r="S352" s="1170"/>
      <c r="T352" s="1170"/>
      <c r="U352" s="1170"/>
      <c r="V352" s="1170"/>
      <c r="W352" s="1170"/>
      <c r="X352" s="1170"/>
      <c r="Y352" s="1170"/>
      <c r="Z352" s="485"/>
      <c r="AA352" s="485"/>
      <c r="AB352" s="140"/>
      <c r="AC352" s="487"/>
      <c r="AD352" s="378"/>
      <c r="AE352" s="328"/>
      <c r="AF352" s="618"/>
      <c r="AG352">
        <f t="shared" si="5"/>
        <v>0</v>
      </c>
    </row>
    <row r="353" spans="1:37" ht="15" customHeight="1" x14ac:dyDescent="0.25">
      <c r="A353" s="431"/>
      <c r="B353" s="340"/>
      <c r="C353" s="140"/>
      <c r="D353" s="140"/>
      <c r="E353" s="140"/>
      <c r="F353" s="396" t="s">
        <v>81</v>
      </c>
      <c r="G353" s="867" t="s">
        <v>412</v>
      </c>
      <c r="H353" s="868"/>
      <c r="I353" s="868"/>
      <c r="J353" s="868"/>
      <c r="K353" s="868"/>
      <c r="L353" s="868"/>
      <c r="M353" s="868"/>
      <c r="N353" s="868"/>
      <c r="O353" s="869"/>
      <c r="P353" s="1170">
        <v>1</v>
      </c>
      <c r="Q353" s="1170"/>
      <c r="R353" s="1170"/>
      <c r="S353" s="1170"/>
      <c r="T353" s="1170"/>
      <c r="U353" s="1170"/>
      <c r="V353" s="1170"/>
      <c r="W353" s="1170"/>
      <c r="X353" s="1170"/>
      <c r="Y353" s="1170"/>
      <c r="Z353" s="485"/>
      <c r="AA353" s="485"/>
      <c r="AB353" s="140"/>
      <c r="AC353" s="485"/>
      <c r="AD353" s="378"/>
      <c r="AE353" s="328"/>
      <c r="AF353" s="618"/>
      <c r="AG353">
        <f t="shared" si="5"/>
        <v>0</v>
      </c>
    </row>
    <row r="354" spans="1:37" ht="15" customHeight="1" x14ac:dyDescent="0.25">
      <c r="A354" s="431"/>
      <c r="B354" s="340"/>
      <c r="C354" s="140"/>
      <c r="D354" s="140"/>
      <c r="E354" s="140"/>
      <c r="F354" s="396" t="s">
        <v>90</v>
      </c>
      <c r="G354" s="867" t="s">
        <v>413</v>
      </c>
      <c r="H354" s="868" t="s">
        <v>413</v>
      </c>
      <c r="I354" s="868"/>
      <c r="J354" s="868"/>
      <c r="K354" s="868"/>
      <c r="L354" s="868"/>
      <c r="M354" s="868"/>
      <c r="N354" s="868"/>
      <c r="O354" s="869"/>
      <c r="P354" s="1170">
        <v>1</v>
      </c>
      <c r="Q354" s="1170"/>
      <c r="R354" s="1170"/>
      <c r="S354" s="1170"/>
      <c r="T354" s="1170"/>
      <c r="U354" s="1170"/>
      <c r="V354" s="1170"/>
      <c r="W354" s="1170"/>
      <c r="X354" s="1170"/>
      <c r="Y354" s="1170"/>
      <c r="Z354" s="485"/>
      <c r="AA354" s="485"/>
      <c r="AB354" s="140"/>
      <c r="AC354" s="485"/>
      <c r="AD354" s="378"/>
      <c r="AE354" s="328"/>
      <c r="AF354" s="618"/>
      <c r="AG354">
        <f t="shared" si="5"/>
        <v>0</v>
      </c>
    </row>
    <row r="355" spans="1:37" ht="15" customHeight="1" x14ac:dyDescent="0.25">
      <c r="A355" s="431"/>
      <c r="B355" s="328"/>
      <c r="C355" s="140"/>
      <c r="D355" s="140"/>
      <c r="E355" s="140"/>
      <c r="F355" s="396" t="s">
        <v>91</v>
      </c>
      <c r="G355" s="867" t="s">
        <v>94</v>
      </c>
      <c r="H355" s="868"/>
      <c r="I355" s="868"/>
      <c r="J355" s="868"/>
      <c r="K355" s="868"/>
      <c r="L355" s="868"/>
      <c r="M355" s="868"/>
      <c r="N355" s="868"/>
      <c r="O355" s="869"/>
      <c r="P355" s="1170"/>
      <c r="Q355" s="1170"/>
      <c r="R355" s="1170"/>
      <c r="S355" s="1170"/>
      <c r="T355" s="1170"/>
      <c r="U355" s="1170" t="s">
        <v>6547</v>
      </c>
      <c r="V355" s="1170"/>
      <c r="W355" s="1170"/>
      <c r="X355" s="1170"/>
      <c r="Y355" s="1170"/>
      <c r="Z355" s="485"/>
      <c r="AA355" s="485"/>
      <c r="AB355" s="140"/>
      <c r="AC355" s="485"/>
      <c r="AD355" s="378"/>
      <c r="AE355" s="328"/>
      <c r="AF355" s="618"/>
      <c r="AG355">
        <f t="shared" si="5"/>
        <v>0</v>
      </c>
    </row>
    <row r="356" spans="1:37" ht="15" customHeight="1" x14ac:dyDescent="0.25">
      <c r="A356" s="431"/>
      <c r="B356" s="328"/>
      <c r="C356" s="140"/>
      <c r="D356" s="140"/>
      <c r="E356" s="140"/>
      <c r="F356" s="140"/>
      <c r="G356" s="140"/>
      <c r="H356" s="140"/>
      <c r="I356" s="140"/>
      <c r="J356" s="366"/>
      <c r="K356" s="378"/>
      <c r="L356" s="378"/>
      <c r="M356" s="378"/>
      <c r="N356" s="378"/>
      <c r="O356" s="488" t="s">
        <v>95</v>
      </c>
      <c r="P356" s="1171">
        <f>IF(AND(COUNTIF(P350:T355,"NS")&gt;0,SUM(P350:T355)=0),"NS",SUM(P350:T355))</f>
        <v>3</v>
      </c>
      <c r="Q356" s="1171"/>
      <c r="R356" s="1171"/>
      <c r="S356" s="1171"/>
      <c r="T356" s="1171"/>
      <c r="U356" s="529"/>
      <c r="V356" s="529"/>
      <c r="W356" s="529"/>
      <c r="X356" s="529"/>
      <c r="Y356" s="529"/>
      <c r="Z356" s="485"/>
      <c r="AA356" s="485"/>
      <c r="AB356" s="378"/>
      <c r="AC356" s="378"/>
      <c r="AD356" s="378"/>
      <c r="AE356" s="328"/>
      <c r="AF356" s="618"/>
      <c r="AG356" s="691">
        <f>SUM(AG350:AG355)</f>
        <v>0</v>
      </c>
      <c r="AH356" s="691"/>
    </row>
    <row r="357" spans="1:37" ht="12.75" customHeight="1" x14ac:dyDescent="0.25">
      <c r="A357" s="431"/>
      <c r="B357" s="837" t="str">
        <f>IF(AG356=0,"","ERROR: Favor de revisar la información registrada, en caso de no saber registrar NS en la celda correspondiente")</f>
        <v/>
      </c>
      <c r="C357" s="837"/>
      <c r="D357" s="837"/>
      <c r="E357" s="837"/>
      <c r="F357" s="837"/>
      <c r="G357" s="837"/>
      <c r="H357" s="837"/>
      <c r="I357" s="837"/>
      <c r="J357" s="837"/>
      <c r="K357" s="837"/>
      <c r="L357" s="837"/>
      <c r="M357" s="837"/>
      <c r="N357" s="837"/>
      <c r="O357" s="837"/>
      <c r="P357" s="837"/>
      <c r="Q357" s="837"/>
      <c r="R357" s="837"/>
      <c r="S357" s="837"/>
      <c r="T357" s="837"/>
      <c r="U357" s="837"/>
      <c r="V357" s="837"/>
      <c r="W357" s="837"/>
      <c r="X357" s="837"/>
      <c r="Y357" s="837"/>
      <c r="Z357" s="837"/>
      <c r="AA357" s="837"/>
      <c r="AB357" s="837"/>
      <c r="AC357" s="837"/>
      <c r="AD357" s="837"/>
      <c r="AE357" s="328"/>
      <c r="AF357" s="618"/>
    </row>
    <row r="358" spans="1:37" ht="15.75" customHeight="1" x14ac:dyDescent="0.25">
      <c r="A358" s="359"/>
      <c r="B358" s="837"/>
      <c r="C358" s="837"/>
      <c r="D358" s="837"/>
      <c r="E358" s="837"/>
      <c r="F358" s="837"/>
      <c r="G358" s="837"/>
      <c r="H358" s="837"/>
      <c r="I358" s="837"/>
      <c r="J358" s="837"/>
      <c r="K358" s="837"/>
      <c r="L358" s="837"/>
      <c r="M358" s="837"/>
      <c r="N358" s="837"/>
      <c r="O358" s="837"/>
      <c r="P358" s="837"/>
      <c r="Q358" s="837"/>
      <c r="R358" s="837"/>
      <c r="S358" s="837"/>
      <c r="T358" s="837"/>
      <c r="U358" s="837"/>
      <c r="V358" s="837"/>
      <c r="W358" s="837"/>
      <c r="X358" s="837"/>
      <c r="Y358" s="837"/>
      <c r="Z358" s="837"/>
      <c r="AA358" s="837"/>
      <c r="AB358" s="837"/>
      <c r="AC358" s="837"/>
      <c r="AD358" s="837"/>
      <c r="AE358" s="335"/>
    </row>
    <row r="359" spans="1:37" ht="55.5" customHeight="1" x14ac:dyDescent="0.25">
      <c r="A359" s="392" t="s">
        <v>729</v>
      </c>
      <c r="B359" s="859" t="s">
        <v>746</v>
      </c>
      <c r="C359" s="859"/>
      <c r="D359" s="859"/>
      <c r="E359" s="859"/>
      <c r="F359" s="859"/>
      <c r="G359" s="859"/>
      <c r="H359" s="859"/>
      <c r="I359" s="859"/>
      <c r="J359" s="859"/>
      <c r="K359" s="859"/>
      <c r="L359" s="859"/>
      <c r="M359" s="859"/>
      <c r="N359" s="859"/>
      <c r="O359" s="859"/>
      <c r="P359" s="859"/>
      <c r="Q359" s="859"/>
      <c r="R359" s="859"/>
      <c r="S359" s="859"/>
      <c r="T359" s="859"/>
      <c r="U359" s="859"/>
      <c r="V359" s="859"/>
      <c r="W359" s="859"/>
      <c r="X359" s="859"/>
      <c r="Y359" s="859"/>
      <c r="Z359" s="859"/>
      <c r="AA359" s="859"/>
      <c r="AB359" s="859"/>
      <c r="AC359" s="859"/>
      <c r="AD359" s="859"/>
      <c r="AE359" s="427"/>
      <c r="AF359" s="614"/>
    </row>
    <row r="360" spans="1:37" ht="60.75" customHeight="1" x14ac:dyDescent="0.25">
      <c r="A360" s="326"/>
      <c r="B360" s="489"/>
      <c r="C360" s="874" t="s">
        <v>747</v>
      </c>
      <c r="D360" s="874"/>
      <c r="E360" s="874"/>
      <c r="F360" s="874"/>
      <c r="G360" s="874"/>
      <c r="H360" s="874"/>
      <c r="I360" s="874"/>
      <c r="J360" s="874"/>
      <c r="K360" s="874"/>
      <c r="L360" s="874"/>
      <c r="M360" s="874"/>
      <c r="N360" s="874"/>
      <c r="O360" s="874"/>
      <c r="P360" s="874"/>
      <c r="Q360" s="874"/>
      <c r="R360" s="874"/>
      <c r="S360" s="874"/>
      <c r="T360" s="874"/>
      <c r="U360" s="874"/>
      <c r="V360" s="874"/>
      <c r="W360" s="874"/>
      <c r="X360" s="874"/>
      <c r="Y360" s="874"/>
      <c r="Z360" s="874"/>
      <c r="AA360" s="874"/>
      <c r="AB360" s="874"/>
      <c r="AC360" s="874"/>
      <c r="AD360" s="874"/>
      <c r="AE360" s="335"/>
      <c r="AF360" s="614"/>
    </row>
    <row r="361" spans="1:37" ht="27" customHeight="1" x14ac:dyDescent="0.25">
      <c r="A361" s="326"/>
      <c r="B361" s="358"/>
      <c r="C361" s="845" t="s">
        <v>714</v>
      </c>
      <c r="D361" s="845"/>
      <c r="E361" s="845"/>
      <c r="F361" s="845"/>
      <c r="G361" s="845"/>
      <c r="H361" s="845"/>
      <c r="I361" s="845"/>
      <c r="J361" s="845"/>
      <c r="K361" s="845"/>
      <c r="L361" s="845"/>
      <c r="M361" s="845"/>
      <c r="N361" s="845"/>
      <c r="O361" s="845"/>
      <c r="P361" s="845"/>
      <c r="Q361" s="845"/>
      <c r="R361" s="845"/>
      <c r="S361" s="845"/>
      <c r="T361" s="845"/>
      <c r="U361" s="845"/>
      <c r="V361" s="845"/>
      <c r="W361" s="845"/>
      <c r="X361" s="845"/>
      <c r="Y361" s="845"/>
      <c r="Z361" s="845"/>
      <c r="AA361" s="845"/>
      <c r="AB361" s="845"/>
      <c r="AC361" s="845"/>
      <c r="AD361" s="845"/>
      <c r="AE361" s="335"/>
      <c r="AF361" s="614"/>
    </row>
    <row r="362" spans="1:37" ht="27" customHeight="1" x14ac:dyDescent="0.25">
      <c r="A362" s="326"/>
      <c r="B362" s="358"/>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335"/>
      <c r="AF362" s="614"/>
    </row>
    <row r="363" spans="1:37" ht="96.75" customHeight="1" x14ac:dyDescent="0.25">
      <c r="A363" s="431"/>
      <c r="B363" s="366"/>
      <c r="C363" s="140"/>
      <c r="D363" s="140"/>
      <c r="E363" s="875" t="s">
        <v>710</v>
      </c>
      <c r="F363" s="876"/>
      <c r="G363" s="876"/>
      <c r="H363" s="876"/>
      <c r="I363" s="876"/>
      <c r="J363" s="876"/>
      <c r="K363" s="876"/>
      <c r="L363" s="876"/>
      <c r="M363" s="876"/>
      <c r="N363" s="877"/>
      <c r="O363" s="881" t="s">
        <v>887</v>
      </c>
      <c r="P363" s="881"/>
      <c r="Q363" s="881"/>
      <c r="R363" s="881"/>
      <c r="S363" s="881"/>
      <c r="T363" s="881"/>
      <c r="U363" s="881"/>
      <c r="V363" s="881"/>
      <c r="W363" s="881"/>
      <c r="X363" s="875" t="s">
        <v>711</v>
      </c>
      <c r="Y363" s="876"/>
      <c r="Z363" s="876"/>
      <c r="AA363" s="876"/>
      <c r="AB363" s="877"/>
      <c r="AC363" s="367"/>
      <c r="AD363" s="378"/>
      <c r="AE363" s="366"/>
      <c r="AF363" s="618"/>
    </row>
    <row r="364" spans="1:37" ht="30" customHeight="1" x14ac:dyDescent="0.25">
      <c r="A364" s="431"/>
      <c r="B364" s="366"/>
      <c r="C364" s="140"/>
      <c r="D364" s="140"/>
      <c r="E364" s="983"/>
      <c r="F364" s="984"/>
      <c r="G364" s="984"/>
      <c r="H364" s="984"/>
      <c r="I364" s="984"/>
      <c r="J364" s="984"/>
      <c r="K364" s="984"/>
      <c r="L364" s="984"/>
      <c r="M364" s="984"/>
      <c r="N364" s="985"/>
      <c r="O364" s="1169" t="s">
        <v>266</v>
      </c>
      <c r="P364" s="1169"/>
      <c r="Q364" s="1169"/>
      <c r="R364" s="1169" t="s">
        <v>288</v>
      </c>
      <c r="S364" s="1169"/>
      <c r="T364" s="1169"/>
      <c r="U364" s="1169" t="s">
        <v>268</v>
      </c>
      <c r="V364" s="1169"/>
      <c r="W364" s="1169"/>
      <c r="X364" s="983"/>
      <c r="Y364" s="984"/>
      <c r="Z364" s="984"/>
      <c r="AA364" s="984"/>
      <c r="AB364" s="985"/>
      <c r="AC364" s="97"/>
      <c r="AD364" s="378"/>
      <c r="AE364" s="366"/>
      <c r="AF364" s="618"/>
      <c r="AG364">
        <f>COUNTBLANK(O366:W371)</f>
        <v>45</v>
      </c>
    </row>
    <row r="365" spans="1:37" ht="25.5" customHeight="1" x14ac:dyDescent="0.25">
      <c r="A365" s="431"/>
      <c r="B365" s="366"/>
      <c r="C365" s="140"/>
      <c r="D365" s="140"/>
      <c r="E365" s="878"/>
      <c r="F365" s="879"/>
      <c r="G365" s="879"/>
      <c r="H365" s="879"/>
      <c r="I365" s="879"/>
      <c r="J365" s="879"/>
      <c r="K365" s="879"/>
      <c r="L365" s="879"/>
      <c r="M365" s="879"/>
      <c r="N365" s="880"/>
      <c r="O365" s="1169"/>
      <c r="P365" s="1169"/>
      <c r="Q365" s="1169"/>
      <c r="R365" s="1169"/>
      <c r="S365" s="1169"/>
      <c r="T365" s="1169"/>
      <c r="U365" s="1169"/>
      <c r="V365" s="1169"/>
      <c r="W365" s="1169"/>
      <c r="X365" s="878"/>
      <c r="Y365" s="879"/>
      <c r="Z365" s="879"/>
      <c r="AA365" s="879"/>
      <c r="AB365" s="880"/>
      <c r="AC365" s="97"/>
      <c r="AD365" s="378"/>
      <c r="AE365" s="366"/>
      <c r="AF365" s="618"/>
      <c r="AG365" t="s">
        <v>6558</v>
      </c>
      <c r="AH365" t="s">
        <v>6370</v>
      </c>
      <c r="AI365" t="s">
        <v>6559</v>
      </c>
      <c r="AK365" t="s">
        <v>6550</v>
      </c>
    </row>
    <row r="366" spans="1:37" ht="15" customHeight="1" x14ac:dyDescent="0.25">
      <c r="A366" s="431"/>
      <c r="B366" s="366"/>
      <c r="C366" s="140"/>
      <c r="D366" s="140"/>
      <c r="E366" s="428" t="s">
        <v>77</v>
      </c>
      <c r="F366" s="867" t="s">
        <v>543</v>
      </c>
      <c r="G366" s="868"/>
      <c r="H366" s="868"/>
      <c r="I366" s="868"/>
      <c r="J366" s="868"/>
      <c r="K366" s="868"/>
      <c r="L366" s="868"/>
      <c r="M366" s="868"/>
      <c r="N366" s="869"/>
      <c r="O366" s="1170"/>
      <c r="P366" s="1170"/>
      <c r="Q366" s="1170"/>
      <c r="R366" s="1170"/>
      <c r="S366" s="1170"/>
      <c r="T366" s="1170"/>
      <c r="U366" s="1170"/>
      <c r="V366" s="1170"/>
      <c r="W366" s="1170"/>
      <c r="X366" s="1171" t="str">
        <f t="shared" ref="X366:X371" si="6">IF(U350="","",U350)</f>
        <v>X</v>
      </c>
      <c r="Y366" s="1171"/>
      <c r="Z366" s="1171"/>
      <c r="AA366" s="1171"/>
      <c r="AB366" s="1171"/>
      <c r="AC366" s="97"/>
      <c r="AD366" s="378"/>
      <c r="AE366" s="366"/>
      <c r="AF366" s="618"/>
      <c r="AG366" s="701">
        <f t="shared" ref="AG366:AG371" si="7">COUNTIF(R366:W366,"NS")</f>
        <v>0</v>
      </c>
      <c r="AH366" s="701">
        <f t="shared" ref="AH366:AH371" si="8">SUM(R366:W366)</f>
        <v>0</v>
      </c>
      <c r="AI366" s="702">
        <f t="shared" ref="AI366:AI371" si="9">IF($AG$364=54,0,IF(OR(AND(O366=0,AG366&gt;0),AND(O366="NS",AH366&gt;0),AND(O366="NS",AG366=0,AH366=0)),1,IF(OR(AND(O366&gt;0,AG366=2),AND(O366="NS",AG366=2),AND(O366="NS",AH366=0,AG366&gt;0),O366=AH366),0,1)))</f>
        <v>0</v>
      </c>
      <c r="AK366">
        <f t="shared" ref="AK366:AK371" si="10">IF($AG$364=54,0,IF(OR(AND(X366="",COUNTBLANK(O366:W366)=6),AND(X366="X",COUNTBLANK(O366:W366)=9)),0,1))</f>
        <v>0</v>
      </c>
    </row>
    <row r="367" spans="1:37" ht="15" customHeight="1" x14ac:dyDescent="0.25">
      <c r="A367" s="431"/>
      <c r="B367" s="366"/>
      <c r="C367" s="140"/>
      <c r="D367" s="140"/>
      <c r="E367" s="428" t="s">
        <v>78</v>
      </c>
      <c r="F367" s="867" t="s">
        <v>411</v>
      </c>
      <c r="G367" s="868"/>
      <c r="H367" s="868"/>
      <c r="I367" s="868"/>
      <c r="J367" s="868"/>
      <c r="K367" s="868"/>
      <c r="L367" s="868"/>
      <c r="M367" s="868"/>
      <c r="N367" s="869"/>
      <c r="O367" s="1170"/>
      <c r="P367" s="1170"/>
      <c r="Q367" s="1170"/>
      <c r="R367" s="1170"/>
      <c r="S367" s="1170"/>
      <c r="T367" s="1170"/>
      <c r="U367" s="1170"/>
      <c r="V367" s="1170"/>
      <c r="W367" s="1170"/>
      <c r="X367" s="1171" t="str">
        <f t="shared" si="6"/>
        <v>X</v>
      </c>
      <c r="Y367" s="1171"/>
      <c r="Z367" s="1171"/>
      <c r="AA367" s="1171"/>
      <c r="AB367" s="1171"/>
      <c r="AC367" s="97"/>
      <c r="AD367" s="378"/>
      <c r="AE367" s="366"/>
      <c r="AF367" s="618"/>
      <c r="AG367" s="701">
        <f t="shared" si="7"/>
        <v>0</v>
      </c>
      <c r="AH367" s="701">
        <f t="shared" si="8"/>
        <v>0</v>
      </c>
      <c r="AI367" s="702">
        <f t="shared" si="9"/>
        <v>0</v>
      </c>
      <c r="AK367">
        <f t="shared" si="10"/>
        <v>0</v>
      </c>
    </row>
    <row r="368" spans="1:37" ht="15" customHeight="1" x14ac:dyDescent="0.25">
      <c r="A368" s="431"/>
      <c r="B368" s="366"/>
      <c r="C368" s="140"/>
      <c r="D368" s="140"/>
      <c r="E368" s="396" t="s">
        <v>85</v>
      </c>
      <c r="F368" s="867" t="s">
        <v>712</v>
      </c>
      <c r="G368" s="868"/>
      <c r="H368" s="868"/>
      <c r="I368" s="868"/>
      <c r="J368" s="868"/>
      <c r="K368" s="868"/>
      <c r="L368" s="868"/>
      <c r="M368" s="868"/>
      <c r="N368" s="869"/>
      <c r="O368" s="1170">
        <v>3</v>
      </c>
      <c r="P368" s="1170"/>
      <c r="Q368" s="1170"/>
      <c r="R368" s="1170">
        <v>2</v>
      </c>
      <c r="S368" s="1170"/>
      <c r="T368" s="1170"/>
      <c r="U368" s="1170">
        <v>1</v>
      </c>
      <c r="V368" s="1170"/>
      <c r="W368" s="1170"/>
      <c r="X368" s="1171" t="str">
        <f t="shared" si="6"/>
        <v/>
      </c>
      <c r="Y368" s="1171"/>
      <c r="Z368" s="1171"/>
      <c r="AA368" s="1171"/>
      <c r="AB368" s="1171"/>
      <c r="AC368" s="97"/>
      <c r="AD368" s="378"/>
      <c r="AE368" s="366"/>
      <c r="AF368" s="618"/>
      <c r="AG368" s="701">
        <f t="shared" si="7"/>
        <v>0</v>
      </c>
      <c r="AH368" s="701">
        <f t="shared" si="8"/>
        <v>3</v>
      </c>
      <c r="AI368" s="702">
        <f t="shared" si="9"/>
        <v>0</v>
      </c>
      <c r="AK368">
        <f t="shared" si="10"/>
        <v>0</v>
      </c>
    </row>
    <row r="369" spans="1:37" ht="15" customHeight="1" x14ac:dyDescent="0.25">
      <c r="A369" s="431"/>
      <c r="B369" s="366"/>
      <c r="C369" s="140"/>
      <c r="D369" s="140"/>
      <c r="E369" s="396" t="s">
        <v>81</v>
      </c>
      <c r="F369" s="867" t="s">
        <v>412</v>
      </c>
      <c r="G369" s="868"/>
      <c r="H369" s="868"/>
      <c r="I369" s="868"/>
      <c r="J369" s="868"/>
      <c r="K369" s="868"/>
      <c r="L369" s="868"/>
      <c r="M369" s="868"/>
      <c r="N369" s="869"/>
      <c r="O369" s="1170">
        <v>3</v>
      </c>
      <c r="P369" s="1170"/>
      <c r="Q369" s="1170"/>
      <c r="R369" s="1170">
        <v>2</v>
      </c>
      <c r="S369" s="1170"/>
      <c r="T369" s="1170"/>
      <c r="U369" s="1170">
        <v>1</v>
      </c>
      <c r="V369" s="1170"/>
      <c r="W369" s="1170"/>
      <c r="X369" s="1171" t="str">
        <f t="shared" si="6"/>
        <v/>
      </c>
      <c r="Y369" s="1171"/>
      <c r="Z369" s="1171"/>
      <c r="AA369" s="1171"/>
      <c r="AB369" s="1171"/>
      <c r="AC369" s="97"/>
      <c r="AD369" s="378"/>
      <c r="AE369" s="366"/>
      <c r="AF369" s="618"/>
      <c r="AG369" s="701">
        <f t="shared" si="7"/>
        <v>0</v>
      </c>
      <c r="AH369" s="701">
        <f t="shared" si="8"/>
        <v>3</v>
      </c>
      <c r="AI369" s="702">
        <f t="shared" si="9"/>
        <v>0</v>
      </c>
      <c r="AK369">
        <f t="shared" si="10"/>
        <v>0</v>
      </c>
    </row>
    <row r="370" spans="1:37" ht="15" customHeight="1" x14ac:dyDescent="0.25">
      <c r="A370" s="431"/>
      <c r="B370" s="366"/>
      <c r="C370" s="140"/>
      <c r="D370" s="140"/>
      <c r="E370" s="396" t="s">
        <v>90</v>
      </c>
      <c r="F370" s="867" t="s">
        <v>413</v>
      </c>
      <c r="G370" s="868"/>
      <c r="H370" s="868"/>
      <c r="I370" s="868"/>
      <c r="J370" s="868"/>
      <c r="K370" s="868"/>
      <c r="L370" s="868"/>
      <c r="M370" s="868"/>
      <c r="N370" s="869"/>
      <c r="O370" s="1170">
        <v>3</v>
      </c>
      <c r="P370" s="1170"/>
      <c r="Q370" s="1170"/>
      <c r="R370" s="1170">
        <v>2</v>
      </c>
      <c r="S370" s="1170"/>
      <c r="T370" s="1170"/>
      <c r="U370" s="1170">
        <v>1</v>
      </c>
      <c r="V370" s="1170"/>
      <c r="W370" s="1170"/>
      <c r="X370" s="1171" t="str">
        <f t="shared" si="6"/>
        <v/>
      </c>
      <c r="Y370" s="1171"/>
      <c r="Z370" s="1171"/>
      <c r="AA370" s="1171"/>
      <c r="AB370" s="1171"/>
      <c r="AC370" s="97"/>
      <c r="AD370" s="378"/>
      <c r="AE370" s="366"/>
      <c r="AF370" s="618"/>
      <c r="AG370" s="701">
        <f t="shared" si="7"/>
        <v>0</v>
      </c>
      <c r="AH370" s="701">
        <f t="shared" si="8"/>
        <v>3</v>
      </c>
      <c r="AI370" s="702">
        <f t="shared" si="9"/>
        <v>0</v>
      </c>
      <c r="AK370">
        <f t="shared" si="10"/>
        <v>0</v>
      </c>
    </row>
    <row r="371" spans="1:37" ht="15" customHeight="1" x14ac:dyDescent="0.25">
      <c r="A371" s="431"/>
      <c r="B371" s="366"/>
      <c r="C371" s="140"/>
      <c r="D371" s="140"/>
      <c r="E371" s="396" t="s">
        <v>91</v>
      </c>
      <c r="F371" s="922" t="s">
        <v>94</v>
      </c>
      <c r="G371" s="922"/>
      <c r="H371" s="922"/>
      <c r="I371" s="922"/>
      <c r="J371" s="922"/>
      <c r="K371" s="922"/>
      <c r="L371" s="922"/>
      <c r="M371" s="922"/>
      <c r="N371" s="922"/>
      <c r="O371" s="1170"/>
      <c r="P371" s="1170"/>
      <c r="Q371" s="1170"/>
      <c r="R371" s="1170"/>
      <c r="S371" s="1170"/>
      <c r="T371" s="1170"/>
      <c r="U371" s="1170"/>
      <c r="V371" s="1170"/>
      <c r="W371" s="1170"/>
      <c r="X371" s="1171" t="str">
        <f t="shared" si="6"/>
        <v>X</v>
      </c>
      <c r="Y371" s="1171"/>
      <c r="Z371" s="1171"/>
      <c r="AA371" s="1171"/>
      <c r="AB371" s="1171"/>
      <c r="AC371" s="97"/>
      <c r="AD371" s="378"/>
      <c r="AE371" s="366"/>
      <c r="AF371" s="618"/>
      <c r="AG371" s="701">
        <f t="shared" si="7"/>
        <v>0</v>
      </c>
      <c r="AH371" s="701">
        <f t="shared" si="8"/>
        <v>0</v>
      </c>
      <c r="AI371" s="702">
        <f t="shared" si="9"/>
        <v>0</v>
      </c>
      <c r="AK371">
        <f t="shared" si="10"/>
        <v>0</v>
      </c>
    </row>
    <row r="372" spans="1:37" ht="15" customHeight="1" x14ac:dyDescent="0.25">
      <c r="A372" s="431"/>
      <c r="B372" s="366"/>
      <c r="C372" s="140"/>
      <c r="D372" s="140"/>
      <c r="E372" s="140"/>
      <c r="F372" s="140"/>
      <c r="G372" s="140"/>
      <c r="H372" s="378"/>
      <c r="I372" s="378"/>
      <c r="J372" s="378"/>
      <c r="K372" s="378"/>
      <c r="L372" s="378"/>
      <c r="M372" s="378"/>
      <c r="N372" s="488" t="s">
        <v>95</v>
      </c>
      <c r="O372" s="942">
        <f>IF(AND(COUNTIF(O366:Q371,"NS")&gt;0,SUM(O366:Q371)=0),"NS",SUM(O366:Q371))</f>
        <v>9</v>
      </c>
      <c r="P372" s="943"/>
      <c r="Q372" s="944"/>
      <c r="R372" s="942">
        <f>IF(AND(COUNTIF(R366:T371,"NS")&gt;0,SUM(R366:T371)=0),"NS",SUM(R366:T371))</f>
        <v>6</v>
      </c>
      <c r="S372" s="943"/>
      <c r="T372" s="944"/>
      <c r="U372" s="942">
        <f>IF(AND(COUNTIF(U366:W371,"NS")&gt;0,SUM(U366:W371)=0),"NS",SUM(U366:W371))</f>
        <v>3</v>
      </c>
      <c r="V372" s="943"/>
      <c r="W372" s="944"/>
      <c r="X372" s="140"/>
      <c r="Y372" s="140"/>
      <c r="Z372" s="140"/>
      <c r="AA372" s="485"/>
      <c r="AB372" s="97"/>
      <c r="AC372" s="97"/>
      <c r="AD372" s="378"/>
      <c r="AE372" s="366"/>
      <c r="AF372" s="618"/>
      <c r="AI372" s="704">
        <f>SUM(AI366:AI371)</f>
        <v>0</v>
      </c>
      <c r="AK372" s="691">
        <f>SUM(AK366:AK371)</f>
        <v>0</v>
      </c>
    </row>
    <row r="373" spans="1:37" ht="15" customHeight="1" x14ac:dyDescent="0.25">
      <c r="A373" s="431"/>
      <c r="B373" s="837" t="str">
        <f>IF(AI372=0,"","ERROR: Revisar las sumas por filas ya que no coinciden con el total")</f>
        <v/>
      </c>
      <c r="C373" s="837"/>
      <c r="D373" s="837"/>
      <c r="E373" s="837"/>
      <c r="F373" s="837"/>
      <c r="G373" s="837"/>
      <c r="H373" s="837"/>
      <c r="I373" s="837"/>
      <c r="J373" s="837"/>
      <c r="K373" s="837"/>
      <c r="L373" s="837"/>
      <c r="M373" s="837"/>
      <c r="N373" s="837"/>
      <c r="O373" s="837"/>
      <c r="P373" s="837"/>
      <c r="Q373" s="837"/>
      <c r="R373" s="837"/>
      <c r="S373" s="837"/>
      <c r="T373" s="837"/>
      <c r="U373" s="837"/>
      <c r="V373" s="837"/>
      <c r="W373" s="837"/>
      <c r="X373" s="837"/>
      <c r="Y373" s="837"/>
      <c r="Z373" s="837"/>
      <c r="AA373" s="837"/>
      <c r="AB373" s="837"/>
      <c r="AC373" s="837"/>
      <c r="AD373" s="837"/>
      <c r="AE373" s="366"/>
      <c r="AF373" s="618"/>
    </row>
    <row r="374" spans="1:37" ht="15" customHeight="1" x14ac:dyDescent="0.25">
      <c r="A374" s="431"/>
      <c r="B374" s="837" t="str">
        <f>IF(AK372=0,"","ERROR: Favor de llenar sólo las celdas correspondientes, si no se realizaron acciones dejar el resto de la fila en blanco")</f>
        <v/>
      </c>
      <c r="C374" s="837"/>
      <c r="D374" s="837"/>
      <c r="E374" s="837"/>
      <c r="F374" s="837"/>
      <c r="G374" s="837"/>
      <c r="H374" s="837"/>
      <c r="I374" s="837"/>
      <c r="J374" s="837"/>
      <c r="K374" s="837"/>
      <c r="L374" s="837"/>
      <c r="M374" s="837"/>
      <c r="N374" s="837"/>
      <c r="O374" s="837"/>
      <c r="P374" s="837"/>
      <c r="Q374" s="837"/>
      <c r="R374" s="837"/>
      <c r="S374" s="837"/>
      <c r="T374" s="837"/>
      <c r="U374" s="837"/>
      <c r="V374" s="837"/>
      <c r="W374" s="837"/>
      <c r="X374" s="837"/>
      <c r="Y374" s="837"/>
      <c r="Z374" s="837"/>
      <c r="AA374" s="837"/>
      <c r="AB374" s="837"/>
      <c r="AC374" s="837"/>
      <c r="AD374" s="837"/>
      <c r="AE374" s="366"/>
      <c r="AF374" s="618"/>
    </row>
    <row r="375" spans="1:37" ht="50.25" customHeight="1" x14ac:dyDescent="0.25">
      <c r="A375" s="376" t="s">
        <v>732</v>
      </c>
      <c r="B375" s="859" t="s">
        <v>748</v>
      </c>
      <c r="C375" s="859"/>
      <c r="D375" s="859"/>
      <c r="E375" s="859"/>
      <c r="F375" s="859"/>
      <c r="G375" s="859"/>
      <c r="H375" s="859"/>
      <c r="I375" s="859"/>
      <c r="J375" s="859"/>
      <c r="K375" s="859"/>
      <c r="L375" s="859"/>
      <c r="M375" s="859"/>
      <c r="N375" s="859"/>
      <c r="O375" s="859"/>
      <c r="P375" s="859"/>
      <c r="Q375" s="859"/>
      <c r="R375" s="859"/>
      <c r="S375" s="859"/>
      <c r="T375" s="859"/>
      <c r="U375" s="859"/>
      <c r="V375" s="859"/>
      <c r="W375" s="859"/>
      <c r="X375" s="859"/>
      <c r="Y375" s="859"/>
      <c r="Z375" s="859"/>
      <c r="AA375" s="859"/>
      <c r="AB375" s="859"/>
      <c r="AC375" s="859"/>
      <c r="AD375" s="859"/>
      <c r="AE375" s="335"/>
      <c r="AF375" s="618"/>
    </row>
    <row r="376" spans="1:37" ht="48.75" customHeight="1" x14ac:dyDescent="0.25">
      <c r="A376" s="326"/>
      <c r="B376" s="358"/>
      <c r="C376" s="874" t="s">
        <v>751</v>
      </c>
      <c r="D376" s="874"/>
      <c r="E376" s="874"/>
      <c r="F376" s="874"/>
      <c r="G376" s="874"/>
      <c r="H376" s="874"/>
      <c r="I376" s="874"/>
      <c r="J376" s="874"/>
      <c r="K376" s="874"/>
      <c r="L376" s="874"/>
      <c r="M376" s="874"/>
      <c r="N376" s="874"/>
      <c r="O376" s="874"/>
      <c r="P376" s="874"/>
      <c r="Q376" s="874"/>
      <c r="R376" s="874"/>
      <c r="S376" s="874"/>
      <c r="T376" s="874"/>
      <c r="U376" s="874"/>
      <c r="V376" s="874"/>
      <c r="W376" s="874"/>
      <c r="X376" s="874"/>
      <c r="Y376" s="874"/>
      <c r="Z376" s="874"/>
      <c r="AA376" s="874"/>
      <c r="AB376" s="874"/>
      <c r="AC376" s="874"/>
      <c r="AD376" s="874"/>
      <c r="AE376" s="335"/>
      <c r="AF376" s="619"/>
    </row>
    <row r="377" spans="1:37" ht="60" customHeight="1" x14ac:dyDescent="0.25">
      <c r="A377" s="431"/>
      <c r="B377" s="489"/>
      <c r="C377" s="874" t="s">
        <v>888</v>
      </c>
      <c r="D377" s="874"/>
      <c r="E377" s="874"/>
      <c r="F377" s="874"/>
      <c r="G377" s="874"/>
      <c r="H377" s="874"/>
      <c r="I377" s="874"/>
      <c r="J377" s="874"/>
      <c r="K377" s="874"/>
      <c r="L377" s="874"/>
      <c r="M377" s="874"/>
      <c r="N377" s="874"/>
      <c r="O377" s="874"/>
      <c r="P377" s="874"/>
      <c r="Q377" s="874"/>
      <c r="R377" s="874"/>
      <c r="S377" s="874"/>
      <c r="T377" s="874"/>
      <c r="U377" s="874"/>
      <c r="V377" s="874"/>
      <c r="W377" s="874"/>
      <c r="X377" s="874"/>
      <c r="Y377" s="874"/>
      <c r="Z377" s="874"/>
      <c r="AA377" s="874"/>
      <c r="AB377" s="874"/>
      <c r="AC377" s="874"/>
      <c r="AD377" s="874"/>
      <c r="AE377" s="335"/>
      <c r="AF377" s="619"/>
    </row>
    <row r="378" spans="1:37" ht="24.95" customHeight="1" x14ac:dyDescent="0.25">
      <c r="A378" s="431"/>
      <c r="B378" s="489"/>
      <c r="C378" s="874" t="s">
        <v>749</v>
      </c>
      <c r="D378" s="874"/>
      <c r="E378" s="874"/>
      <c r="F378" s="874"/>
      <c r="G378" s="874"/>
      <c r="H378" s="874"/>
      <c r="I378" s="874"/>
      <c r="J378" s="874"/>
      <c r="K378" s="874"/>
      <c r="L378" s="874"/>
      <c r="M378" s="874"/>
      <c r="N378" s="874"/>
      <c r="O378" s="874"/>
      <c r="P378" s="874"/>
      <c r="Q378" s="874"/>
      <c r="R378" s="874"/>
      <c r="S378" s="874"/>
      <c r="T378" s="874"/>
      <c r="U378" s="874"/>
      <c r="V378" s="874"/>
      <c r="W378" s="874"/>
      <c r="X378" s="874"/>
      <c r="Y378" s="874"/>
      <c r="Z378" s="874"/>
      <c r="AA378" s="874"/>
      <c r="AB378" s="874"/>
      <c r="AC378" s="874"/>
      <c r="AD378" s="874"/>
      <c r="AE378" s="335"/>
      <c r="AF378" s="619"/>
    </row>
    <row r="379" spans="1:37" ht="60.75" customHeight="1" x14ac:dyDescent="0.25">
      <c r="A379" s="326"/>
      <c r="B379" s="358"/>
      <c r="C379" s="874" t="s">
        <v>921</v>
      </c>
      <c r="D379" s="874"/>
      <c r="E379" s="874"/>
      <c r="F379" s="874"/>
      <c r="G379" s="874"/>
      <c r="H379" s="874"/>
      <c r="I379" s="874"/>
      <c r="J379" s="874"/>
      <c r="K379" s="874"/>
      <c r="L379" s="874"/>
      <c r="M379" s="874"/>
      <c r="N379" s="874"/>
      <c r="O379" s="874"/>
      <c r="P379" s="874"/>
      <c r="Q379" s="874"/>
      <c r="R379" s="874"/>
      <c r="S379" s="874"/>
      <c r="T379" s="874"/>
      <c r="U379" s="874"/>
      <c r="V379" s="874"/>
      <c r="W379" s="874"/>
      <c r="X379" s="874"/>
      <c r="Y379" s="874"/>
      <c r="Z379" s="874"/>
      <c r="AA379" s="874"/>
      <c r="AB379" s="874"/>
      <c r="AC379" s="874"/>
      <c r="AD379" s="874"/>
      <c r="AE379" s="335"/>
      <c r="AF379" s="619"/>
    </row>
    <row r="380" spans="1:37" ht="25.5" customHeight="1" x14ac:dyDescent="0.25">
      <c r="A380" s="326"/>
      <c r="B380" s="358"/>
      <c r="C380" s="845" t="s">
        <v>750</v>
      </c>
      <c r="D380" s="845"/>
      <c r="E380" s="845"/>
      <c r="F380" s="845"/>
      <c r="G380" s="845"/>
      <c r="H380" s="845"/>
      <c r="I380" s="845"/>
      <c r="J380" s="845"/>
      <c r="K380" s="845"/>
      <c r="L380" s="845"/>
      <c r="M380" s="845"/>
      <c r="N380" s="845"/>
      <c r="O380" s="845"/>
      <c r="P380" s="845"/>
      <c r="Q380" s="845"/>
      <c r="R380" s="845"/>
      <c r="S380" s="845"/>
      <c r="T380" s="845"/>
      <c r="U380" s="845"/>
      <c r="V380" s="845"/>
      <c r="W380" s="845"/>
      <c r="X380" s="845"/>
      <c r="Y380" s="845"/>
      <c r="Z380" s="845"/>
      <c r="AA380" s="845"/>
      <c r="AB380" s="845"/>
      <c r="AC380" s="845"/>
      <c r="AD380" s="845"/>
      <c r="AE380" s="335"/>
      <c r="AF380" s="619"/>
    </row>
    <row r="381" spans="1:37" ht="15" customHeight="1" x14ac:dyDescent="0.25">
      <c r="A381" s="359"/>
      <c r="B381" s="398"/>
      <c r="C381" s="398"/>
      <c r="D381" s="398"/>
      <c r="E381" s="398"/>
      <c r="F381" s="398"/>
      <c r="G381" s="398"/>
      <c r="H381" s="398"/>
      <c r="I381" s="398"/>
      <c r="J381" s="398"/>
      <c r="K381" s="398"/>
      <c r="L381" s="398"/>
      <c r="M381" s="398"/>
      <c r="N381" s="398"/>
      <c r="O381" s="398"/>
      <c r="P381" s="398"/>
      <c r="Q381" s="398"/>
      <c r="R381" s="398"/>
      <c r="S381" s="398"/>
      <c r="T381" s="398"/>
      <c r="U381" s="398"/>
      <c r="V381" s="398"/>
      <c r="W381" s="398"/>
      <c r="X381" s="398"/>
      <c r="Y381" s="398"/>
      <c r="Z381" s="398"/>
      <c r="AA381" s="398"/>
      <c r="AB381" s="398"/>
      <c r="AC381" s="398"/>
      <c r="AD381" s="398"/>
      <c r="AE381" s="335"/>
      <c r="AF381" s="618"/>
    </row>
    <row r="382" spans="1:37" ht="90" customHeight="1" x14ac:dyDescent="0.25">
      <c r="A382" s="359"/>
      <c r="B382" s="1090" t="s">
        <v>103</v>
      </c>
      <c r="C382" s="1091"/>
      <c r="D382" s="1091"/>
      <c r="E382" s="1091"/>
      <c r="F382" s="1091"/>
      <c r="G382" s="1091"/>
      <c r="H382" s="1091"/>
      <c r="I382" s="1091"/>
      <c r="J382" s="1091"/>
      <c r="K382" s="1091"/>
      <c r="L382" s="1091"/>
      <c r="M382" s="1091"/>
      <c r="N382" s="1092"/>
      <c r="O382" s="875" t="s">
        <v>715</v>
      </c>
      <c r="P382" s="876"/>
      <c r="Q382" s="876"/>
      <c r="R382" s="877"/>
      <c r="S382" s="942" t="s">
        <v>728</v>
      </c>
      <c r="T382" s="943"/>
      <c r="U382" s="943"/>
      <c r="V382" s="943"/>
      <c r="W382" s="943"/>
      <c r="X382" s="943"/>
      <c r="Y382" s="943"/>
      <c r="Z382" s="943"/>
      <c r="AA382" s="944"/>
      <c r="AB382" s="875" t="s">
        <v>711</v>
      </c>
      <c r="AC382" s="876"/>
      <c r="AD382" s="876"/>
      <c r="AE382" s="877"/>
      <c r="AG382">
        <f>COUNTBLANK(O384:AE399)</f>
        <v>250</v>
      </c>
    </row>
    <row r="383" spans="1:37" ht="39" customHeight="1" x14ac:dyDescent="0.25">
      <c r="A383" s="359"/>
      <c r="B383" s="1096"/>
      <c r="C383" s="1097"/>
      <c r="D383" s="1097"/>
      <c r="E383" s="1097"/>
      <c r="F383" s="1097"/>
      <c r="G383" s="1097"/>
      <c r="H383" s="1097"/>
      <c r="I383" s="1097"/>
      <c r="J383" s="1097"/>
      <c r="K383" s="1097"/>
      <c r="L383" s="1097"/>
      <c r="M383" s="1097"/>
      <c r="N383" s="1098"/>
      <c r="O383" s="878"/>
      <c r="P383" s="879"/>
      <c r="Q383" s="879"/>
      <c r="R383" s="880"/>
      <c r="S383" s="979" t="s">
        <v>266</v>
      </c>
      <c r="T383" s="980"/>
      <c r="U383" s="981"/>
      <c r="V383" s="979" t="s">
        <v>288</v>
      </c>
      <c r="W383" s="980"/>
      <c r="X383" s="981"/>
      <c r="Y383" s="1220" t="s">
        <v>268</v>
      </c>
      <c r="Z383" s="1221"/>
      <c r="AA383" s="1222"/>
      <c r="AB383" s="878"/>
      <c r="AC383" s="879"/>
      <c r="AD383" s="879"/>
      <c r="AE383" s="880"/>
      <c r="AG383" t="s">
        <v>6558</v>
      </c>
      <c r="AH383" t="s">
        <v>6370</v>
      </c>
      <c r="AI383" t="s">
        <v>6559</v>
      </c>
      <c r="AK383" t="s">
        <v>6550</v>
      </c>
    </row>
    <row r="384" spans="1:37" ht="15" x14ac:dyDescent="0.25">
      <c r="A384" s="359"/>
      <c r="B384" s="408" t="s">
        <v>77</v>
      </c>
      <c r="C384" s="1256" t="s">
        <v>717</v>
      </c>
      <c r="D384" s="1257"/>
      <c r="E384" s="1257"/>
      <c r="F384" s="1257"/>
      <c r="G384" s="1257"/>
      <c r="H384" s="1257"/>
      <c r="I384" s="1257"/>
      <c r="J384" s="1257"/>
      <c r="K384" s="1257"/>
      <c r="L384" s="1257"/>
      <c r="M384" s="1257"/>
      <c r="N384" s="1258"/>
      <c r="O384" s="891"/>
      <c r="P384" s="892"/>
      <c r="Q384" s="892"/>
      <c r="R384" s="893"/>
      <c r="S384" s="886"/>
      <c r="T384" s="889"/>
      <c r="U384" s="890"/>
      <c r="V384" s="1259"/>
      <c r="W384" s="887"/>
      <c r="X384" s="888"/>
      <c r="Y384" s="1259"/>
      <c r="Z384" s="887"/>
      <c r="AA384" s="888"/>
      <c r="AB384" s="883" t="s">
        <v>6547</v>
      </c>
      <c r="AC384" s="884"/>
      <c r="AD384" s="884"/>
      <c r="AE384" s="885"/>
      <c r="AG384" s="701">
        <f>COUNTIF(V384:AA384,"NS")</f>
        <v>0</v>
      </c>
      <c r="AH384" s="711">
        <f>SUM(V384:AA384)</f>
        <v>0</v>
      </c>
      <c r="AI384" s="702">
        <f>IF($AG$378=272,0,IF(OR(AND(S384=0,AG384&gt;0),AND(S384="NS",AH384&gt;0),AND(S384="NS",AG384=0,AH384=0)),1,IF(OR(AND(S384&gt;0,AG384=2),AND(S384="NS",AG384=2),AND(S384="NS",AH384=0,AG384&gt;0),S384=AH384),0,1)))</f>
        <v>0</v>
      </c>
      <c r="AK384">
        <f>IF(OR($AG$382=272,AND(AB384="X",COUNTBLANK(O384:AA384)=13),AND(AB384="",O384&lt;&gt;"",O384&lt;&gt;0,S384&lt;&gt;"",V384&lt;&gt;"",Y384&lt;&gt;"")),0,1)</f>
        <v>0</v>
      </c>
    </row>
    <row r="385" spans="1:37" ht="15" x14ac:dyDescent="0.25">
      <c r="A385" s="359"/>
      <c r="B385" s="408" t="s">
        <v>78</v>
      </c>
      <c r="C385" s="1256" t="s">
        <v>104</v>
      </c>
      <c r="D385" s="1257"/>
      <c r="E385" s="1257"/>
      <c r="F385" s="1257"/>
      <c r="G385" s="1257"/>
      <c r="H385" s="1257"/>
      <c r="I385" s="1257"/>
      <c r="J385" s="1257"/>
      <c r="K385" s="1257"/>
      <c r="L385" s="1257"/>
      <c r="M385" s="1257"/>
      <c r="N385" s="1258"/>
      <c r="O385" s="891"/>
      <c r="P385" s="892"/>
      <c r="Q385" s="892"/>
      <c r="R385" s="893"/>
      <c r="S385" s="886"/>
      <c r="T385" s="889"/>
      <c r="U385" s="890"/>
      <c r="V385" s="1259"/>
      <c r="W385" s="887"/>
      <c r="X385" s="888"/>
      <c r="Y385" s="1259"/>
      <c r="Z385" s="887"/>
      <c r="AA385" s="888"/>
      <c r="AB385" s="883" t="s">
        <v>6547</v>
      </c>
      <c r="AC385" s="884"/>
      <c r="AD385" s="884"/>
      <c r="AE385" s="885"/>
      <c r="AG385" s="701">
        <f t="shared" ref="AG385:AG399" si="11">COUNTIF(V385:AA385,"NS")</f>
        <v>0</v>
      </c>
      <c r="AH385" s="711">
        <f t="shared" ref="AH385:AH399" si="12">SUM(V385:AA385)</f>
        <v>0</v>
      </c>
      <c r="AI385" s="702">
        <f t="shared" ref="AI385:AI399" si="13">IF($AG$378=272,0,IF(OR(AND(S385=0,AG385&gt;0),AND(S385="NS",AH385&gt;0),AND(S385="NS",AG385=0,AH385=0)),1,IF(OR(AND(S385&gt;0,AG385=2),AND(S385="NS",AG385=2),AND(S385="NS",AH385=0,AG385&gt;0),S385=AH385),0,1)))</f>
        <v>0</v>
      </c>
      <c r="AK385">
        <f t="shared" ref="AK385:AK399" si="14">IF(OR($AG$382=272,AND(AB385="X",COUNTBLANK(O385:AA385)=13),AND(AB385="",O385&lt;&gt;"",O385&lt;&gt;0,S385&lt;&gt;"",V385&lt;&gt;"",Y385&lt;&gt;"")),0,1)</f>
        <v>0</v>
      </c>
    </row>
    <row r="386" spans="1:37" ht="15" x14ac:dyDescent="0.25">
      <c r="A386" s="359"/>
      <c r="B386" s="408" t="s">
        <v>85</v>
      </c>
      <c r="C386" s="1256" t="s">
        <v>718</v>
      </c>
      <c r="D386" s="1257"/>
      <c r="E386" s="1257"/>
      <c r="F386" s="1257"/>
      <c r="G386" s="1257"/>
      <c r="H386" s="1257"/>
      <c r="I386" s="1257"/>
      <c r="J386" s="1257"/>
      <c r="K386" s="1257"/>
      <c r="L386" s="1257"/>
      <c r="M386" s="1257"/>
      <c r="N386" s="1258"/>
      <c r="O386" s="891"/>
      <c r="P386" s="892"/>
      <c r="Q386" s="892"/>
      <c r="R386" s="893"/>
      <c r="S386" s="886"/>
      <c r="T386" s="889"/>
      <c r="U386" s="890"/>
      <c r="V386" s="1259"/>
      <c r="W386" s="887"/>
      <c r="X386" s="888"/>
      <c r="Y386" s="1259"/>
      <c r="Z386" s="887"/>
      <c r="AA386" s="888"/>
      <c r="AB386" s="883" t="s">
        <v>6547</v>
      </c>
      <c r="AC386" s="884"/>
      <c r="AD386" s="884"/>
      <c r="AE386" s="885"/>
      <c r="AG386" s="701">
        <f t="shared" si="11"/>
        <v>0</v>
      </c>
      <c r="AH386" s="711">
        <f t="shared" si="12"/>
        <v>0</v>
      </c>
      <c r="AI386" s="702">
        <f t="shared" si="13"/>
        <v>0</v>
      </c>
      <c r="AK386">
        <f t="shared" si="14"/>
        <v>0</v>
      </c>
    </row>
    <row r="387" spans="1:37" ht="28.5" customHeight="1" x14ac:dyDescent="0.25">
      <c r="A387" s="359"/>
      <c r="B387" s="408" t="s">
        <v>81</v>
      </c>
      <c r="C387" s="1256" t="s">
        <v>220</v>
      </c>
      <c r="D387" s="1257"/>
      <c r="E387" s="1257"/>
      <c r="F387" s="1257"/>
      <c r="G387" s="1257"/>
      <c r="H387" s="1257"/>
      <c r="I387" s="1257"/>
      <c r="J387" s="1257"/>
      <c r="K387" s="1257"/>
      <c r="L387" s="1257"/>
      <c r="M387" s="1257"/>
      <c r="N387" s="1258"/>
      <c r="O387" s="891">
        <v>2</v>
      </c>
      <c r="P387" s="892"/>
      <c r="Q387" s="892"/>
      <c r="R387" s="893"/>
      <c r="S387" s="886">
        <v>3</v>
      </c>
      <c r="T387" s="889"/>
      <c r="U387" s="890"/>
      <c r="V387" s="1259">
        <v>2</v>
      </c>
      <c r="W387" s="887"/>
      <c r="X387" s="888"/>
      <c r="Y387" s="1259">
        <v>1</v>
      </c>
      <c r="Z387" s="887"/>
      <c r="AA387" s="888"/>
      <c r="AB387" s="883"/>
      <c r="AC387" s="884"/>
      <c r="AD387" s="884"/>
      <c r="AE387" s="885"/>
      <c r="AG387" s="701">
        <f t="shared" si="11"/>
        <v>0</v>
      </c>
      <c r="AH387" s="711">
        <f t="shared" si="12"/>
        <v>3</v>
      </c>
      <c r="AI387" s="702">
        <f t="shared" si="13"/>
        <v>0</v>
      </c>
      <c r="AK387">
        <f t="shared" si="14"/>
        <v>0</v>
      </c>
    </row>
    <row r="388" spans="1:37" ht="26.25" customHeight="1" x14ac:dyDescent="0.25">
      <c r="A388" s="359"/>
      <c r="B388" s="408" t="s">
        <v>90</v>
      </c>
      <c r="C388" s="1256" t="s">
        <v>719</v>
      </c>
      <c r="D388" s="1257"/>
      <c r="E388" s="1257"/>
      <c r="F388" s="1257"/>
      <c r="G388" s="1257"/>
      <c r="H388" s="1257"/>
      <c r="I388" s="1257"/>
      <c r="J388" s="1257"/>
      <c r="K388" s="1257"/>
      <c r="L388" s="1257"/>
      <c r="M388" s="1257"/>
      <c r="N388" s="1258"/>
      <c r="O388" s="891"/>
      <c r="P388" s="892"/>
      <c r="Q388" s="892"/>
      <c r="R388" s="893"/>
      <c r="S388" s="886"/>
      <c r="T388" s="889"/>
      <c r="U388" s="890"/>
      <c r="V388" s="1259"/>
      <c r="W388" s="887"/>
      <c r="X388" s="888"/>
      <c r="Y388" s="1259"/>
      <c r="Z388" s="887"/>
      <c r="AA388" s="888"/>
      <c r="AB388" s="883" t="s">
        <v>6547</v>
      </c>
      <c r="AC388" s="884"/>
      <c r="AD388" s="884"/>
      <c r="AE388" s="885"/>
      <c r="AG388" s="701">
        <f t="shared" si="11"/>
        <v>0</v>
      </c>
      <c r="AH388" s="711">
        <f t="shared" si="12"/>
        <v>0</v>
      </c>
      <c r="AI388" s="702">
        <f t="shared" si="13"/>
        <v>0</v>
      </c>
      <c r="AK388">
        <f t="shared" si="14"/>
        <v>0</v>
      </c>
    </row>
    <row r="389" spans="1:37" ht="15" x14ac:dyDescent="0.25">
      <c r="A389" s="359"/>
      <c r="B389" s="408" t="s">
        <v>91</v>
      </c>
      <c r="C389" s="1256" t="s">
        <v>221</v>
      </c>
      <c r="D389" s="1257"/>
      <c r="E389" s="1257"/>
      <c r="F389" s="1257"/>
      <c r="G389" s="1257"/>
      <c r="H389" s="1257"/>
      <c r="I389" s="1257"/>
      <c r="J389" s="1257"/>
      <c r="K389" s="1257"/>
      <c r="L389" s="1257"/>
      <c r="M389" s="1257"/>
      <c r="N389" s="1258"/>
      <c r="O389" s="891"/>
      <c r="P389" s="892"/>
      <c r="Q389" s="892"/>
      <c r="R389" s="893"/>
      <c r="S389" s="886"/>
      <c r="T389" s="889"/>
      <c r="U389" s="890"/>
      <c r="V389" s="1259"/>
      <c r="W389" s="887"/>
      <c r="X389" s="888"/>
      <c r="Y389" s="1259"/>
      <c r="Z389" s="887"/>
      <c r="AA389" s="888"/>
      <c r="AB389" s="883" t="s">
        <v>6547</v>
      </c>
      <c r="AC389" s="884"/>
      <c r="AD389" s="884"/>
      <c r="AE389" s="885"/>
      <c r="AG389" s="701">
        <f t="shared" si="11"/>
        <v>0</v>
      </c>
      <c r="AH389" s="711">
        <f t="shared" si="12"/>
        <v>0</v>
      </c>
      <c r="AI389" s="702">
        <f t="shared" si="13"/>
        <v>0</v>
      </c>
      <c r="AK389">
        <f t="shared" si="14"/>
        <v>0</v>
      </c>
    </row>
    <row r="390" spans="1:37" ht="15" x14ac:dyDescent="0.25">
      <c r="A390" s="359"/>
      <c r="B390" s="408" t="s">
        <v>92</v>
      </c>
      <c r="C390" s="1256" t="s">
        <v>720</v>
      </c>
      <c r="D390" s="1257"/>
      <c r="E390" s="1257"/>
      <c r="F390" s="1257"/>
      <c r="G390" s="1257"/>
      <c r="H390" s="1257"/>
      <c r="I390" s="1257"/>
      <c r="J390" s="1257"/>
      <c r="K390" s="1257"/>
      <c r="L390" s="1257"/>
      <c r="M390" s="1257"/>
      <c r="N390" s="1258"/>
      <c r="O390" s="891"/>
      <c r="P390" s="892"/>
      <c r="Q390" s="892"/>
      <c r="R390" s="893"/>
      <c r="S390" s="886"/>
      <c r="T390" s="889"/>
      <c r="U390" s="890"/>
      <c r="V390" s="1259"/>
      <c r="W390" s="887"/>
      <c r="X390" s="888"/>
      <c r="Y390" s="1259"/>
      <c r="Z390" s="887"/>
      <c r="AA390" s="888"/>
      <c r="AB390" s="883" t="s">
        <v>6547</v>
      </c>
      <c r="AC390" s="884"/>
      <c r="AD390" s="884"/>
      <c r="AE390" s="885"/>
      <c r="AG390" s="701">
        <f t="shared" si="11"/>
        <v>0</v>
      </c>
      <c r="AH390" s="711">
        <f t="shared" si="12"/>
        <v>0</v>
      </c>
      <c r="AI390" s="702">
        <f t="shared" si="13"/>
        <v>0</v>
      </c>
      <c r="AK390">
        <f t="shared" si="14"/>
        <v>0</v>
      </c>
    </row>
    <row r="391" spans="1:37" ht="23.25" customHeight="1" x14ac:dyDescent="0.25">
      <c r="A391" s="359"/>
      <c r="B391" s="408" t="s">
        <v>93</v>
      </c>
      <c r="C391" s="1256" t="s">
        <v>721</v>
      </c>
      <c r="D391" s="1257"/>
      <c r="E391" s="1257"/>
      <c r="F391" s="1257"/>
      <c r="G391" s="1257"/>
      <c r="H391" s="1257"/>
      <c r="I391" s="1257"/>
      <c r="J391" s="1257"/>
      <c r="K391" s="1257"/>
      <c r="L391" s="1257"/>
      <c r="M391" s="1257"/>
      <c r="N391" s="1258"/>
      <c r="O391" s="891"/>
      <c r="P391" s="892"/>
      <c r="Q391" s="892"/>
      <c r="R391" s="893"/>
      <c r="S391" s="886"/>
      <c r="T391" s="889"/>
      <c r="U391" s="890"/>
      <c r="V391" s="1259"/>
      <c r="W391" s="887"/>
      <c r="X391" s="888"/>
      <c r="Y391" s="1259"/>
      <c r="Z391" s="887"/>
      <c r="AA391" s="888"/>
      <c r="AB391" s="883" t="s">
        <v>6547</v>
      </c>
      <c r="AC391" s="884"/>
      <c r="AD391" s="884"/>
      <c r="AE391" s="885"/>
      <c r="AG391" s="701">
        <f t="shared" si="11"/>
        <v>0</v>
      </c>
      <c r="AH391" s="711">
        <f t="shared" si="12"/>
        <v>0</v>
      </c>
      <c r="AI391" s="702">
        <f t="shared" si="13"/>
        <v>0</v>
      </c>
      <c r="AK391">
        <f t="shared" si="14"/>
        <v>0</v>
      </c>
    </row>
    <row r="392" spans="1:37" ht="16.5" customHeight="1" x14ac:dyDescent="0.25">
      <c r="A392" s="359"/>
      <c r="B392" s="408" t="s">
        <v>83</v>
      </c>
      <c r="C392" s="1256" t="s">
        <v>722</v>
      </c>
      <c r="D392" s="1257"/>
      <c r="E392" s="1257"/>
      <c r="F392" s="1257"/>
      <c r="G392" s="1257"/>
      <c r="H392" s="1257"/>
      <c r="I392" s="1257"/>
      <c r="J392" s="1257"/>
      <c r="K392" s="1257"/>
      <c r="L392" s="1257"/>
      <c r="M392" s="1257"/>
      <c r="N392" s="1258"/>
      <c r="O392" s="891"/>
      <c r="P392" s="892"/>
      <c r="Q392" s="892"/>
      <c r="R392" s="893"/>
      <c r="S392" s="886"/>
      <c r="T392" s="889"/>
      <c r="U392" s="890"/>
      <c r="V392" s="1259"/>
      <c r="W392" s="887"/>
      <c r="X392" s="888"/>
      <c r="Y392" s="1259"/>
      <c r="Z392" s="887"/>
      <c r="AA392" s="888"/>
      <c r="AB392" s="883" t="s">
        <v>6547</v>
      </c>
      <c r="AC392" s="884"/>
      <c r="AD392" s="884"/>
      <c r="AE392" s="885"/>
      <c r="AG392" s="701">
        <f t="shared" si="11"/>
        <v>0</v>
      </c>
      <c r="AH392" s="711">
        <f t="shared" si="12"/>
        <v>0</v>
      </c>
      <c r="AI392" s="702">
        <f t="shared" si="13"/>
        <v>0</v>
      </c>
      <c r="AK392">
        <f t="shared" si="14"/>
        <v>0</v>
      </c>
    </row>
    <row r="393" spans="1:37" ht="23.25" customHeight="1" x14ac:dyDescent="0.25">
      <c r="A393" s="359"/>
      <c r="B393" s="408" t="s">
        <v>110</v>
      </c>
      <c r="C393" s="1256" t="s">
        <v>723</v>
      </c>
      <c r="D393" s="1257"/>
      <c r="E393" s="1257"/>
      <c r="F393" s="1257"/>
      <c r="G393" s="1257"/>
      <c r="H393" s="1257"/>
      <c r="I393" s="1257"/>
      <c r="J393" s="1257"/>
      <c r="K393" s="1257"/>
      <c r="L393" s="1257"/>
      <c r="M393" s="1257"/>
      <c r="N393" s="1258"/>
      <c r="O393" s="891"/>
      <c r="P393" s="892"/>
      <c r="Q393" s="892"/>
      <c r="R393" s="893"/>
      <c r="S393" s="886"/>
      <c r="T393" s="889"/>
      <c r="U393" s="890"/>
      <c r="V393" s="886"/>
      <c r="W393" s="887"/>
      <c r="X393" s="888"/>
      <c r="Y393" s="886"/>
      <c r="Z393" s="887"/>
      <c r="AA393" s="888"/>
      <c r="AB393" s="883" t="s">
        <v>6547</v>
      </c>
      <c r="AC393" s="884"/>
      <c r="AD393" s="884"/>
      <c r="AE393" s="885"/>
      <c r="AG393" s="701">
        <f t="shared" si="11"/>
        <v>0</v>
      </c>
      <c r="AH393" s="711">
        <f t="shared" si="12"/>
        <v>0</v>
      </c>
      <c r="AI393" s="702">
        <f t="shared" si="13"/>
        <v>0</v>
      </c>
      <c r="AK393">
        <f t="shared" si="14"/>
        <v>0</v>
      </c>
    </row>
    <row r="394" spans="1:37" ht="28.5" customHeight="1" x14ac:dyDescent="0.25">
      <c r="A394" s="359"/>
      <c r="B394" s="408" t="s">
        <v>106</v>
      </c>
      <c r="C394" s="1256" t="s">
        <v>724</v>
      </c>
      <c r="D394" s="1257"/>
      <c r="E394" s="1257"/>
      <c r="F394" s="1257"/>
      <c r="G394" s="1257"/>
      <c r="H394" s="1257"/>
      <c r="I394" s="1257"/>
      <c r="J394" s="1257"/>
      <c r="K394" s="1257"/>
      <c r="L394" s="1257"/>
      <c r="M394" s="1257"/>
      <c r="N394" s="1258"/>
      <c r="O394" s="891"/>
      <c r="P394" s="892"/>
      <c r="Q394" s="892"/>
      <c r="R394" s="893"/>
      <c r="S394" s="886"/>
      <c r="T394" s="889"/>
      <c r="U394" s="890"/>
      <c r="V394" s="886"/>
      <c r="W394" s="887"/>
      <c r="X394" s="888"/>
      <c r="Y394" s="886"/>
      <c r="Z394" s="887"/>
      <c r="AA394" s="888"/>
      <c r="AB394" s="883" t="s">
        <v>6547</v>
      </c>
      <c r="AC394" s="884"/>
      <c r="AD394" s="884"/>
      <c r="AE394" s="885"/>
      <c r="AG394" s="701">
        <f t="shared" si="11"/>
        <v>0</v>
      </c>
      <c r="AH394" s="711">
        <f t="shared" si="12"/>
        <v>0</v>
      </c>
      <c r="AI394" s="702">
        <f t="shared" si="13"/>
        <v>0</v>
      </c>
      <c r="AK394">
        <f t="shared" si="14"/>
        <v>0</v>
      </c>
    </row>
    <row r="395" spans="1:37" ht="15" x14ac:dyDescent="0.25">
      <c r="A395" s="359"/>
      <c r="B395" s="408" t="s">
        <v>111</v>
      </c>
      <c r="C395" s="1256" t="s">
        <v>222</v>
      </c>
      <c r="D395" s="1257"/>
      <c r="E395" s="1257"/>
      <c r="F395" s="1257"/>
      <c r="G395" s="1257"/>
      <c r="H395" s="1257"/>
      <c r="I395" s="1257"/>
      <c r="J395" s="1257"/>
      <c r="K395" s="1257"/>
      <c r="L395" s="1257"/>
      <c r="M395" s="1257"/>
      <c r="N395" s="1258"/>
      <c r="O395" s="891"/>
      <c r="P395" s="892"/>
      <c r="Q395" s="892"/>
      <c r="R395" s="893"/>
      <c r="S395" s="886"/>
      <c r="T395" s="889"/>
      <c r="U395" s="890"/>
      <c r="V395" s="886"/>
      <c r="W395" s="887"/>
      <c r="X395" s="888"/>
      <c r="Y395" s="886"/>
      <c r="Z395" s="887"/>
      <c r="AA395" s="888"/>
      <c r="AB395" s="883" t="s">
        <v>6547</v>
      </c>
      <c r="AC395" s="884"/>
      <c r="AD395" s="884"/>
      <c r="AE395" s="885"/>
      <c r="AG395" s="701">
        <f t="shared" si="11"/>
        <v>0</v>
      </c>
      <c r="AH395" s="711">
        <f t="shared" si="12"/>
        <v>0</v>
      </c>
      <c r="AI395" s="702">
        <f t="shared" si="13"/>
        <v>0</v>
      </c>
      <c r="AK395">
        <f t="shared" si="14"/>
        <v>0</v>
      </c>
    </row>
    <row r="396" spans="1:37" ht="16.5" customHeight="1" x14ac:dyDescent="0.25">
      <c r="A396" s="359"/>
      <c r="B396" s="408" t="s">
        <v>112</v>
      </c>
      <c r="C396" s="1270" t="s">
        <v>725</v>
      </c>
      <c r="D396" s="1271"/>
      <c r="E396" s="1271"/>
      <c r="F396" s="1271"/>
      <c r="G396" s="1271"/>
      <c r="H396" s="1271"/>
      <c r="I396" s="1271"/>
      <c r="J396" s="1271"/>
      <c r="K396" s="1271"/>
      <c r="L396" s="1271"/>
      <c r="M396" s="1271"/>
      <c r="N396" s="1272"/>
      <c r="O396" s="891">
        <v>1</v>
      </c>
      <c r="P396" s="892"/>
      <c r="Q396" s="892"/>
      <c r="R396" s="893"/>
      <c r="S396" s="886">
        <v>3</v>
      </c>
      <c r="T396" s="889"/>
      <c r="U396" s="890"/>
      <c r="V396" s="886">
        <v>2</v>
      </c>
      <c r="W396" s="887"/>
      <c r="X396" s="888"/>
      <c r="Y396" s="886">
        <v>1</v>
      </c>
      <c r="Z396" s="887"/>
      <c r="AA396" s="888"/>
      <c r="AB396" s="883"/>
      <c r="AC396" s="884"/>
      <c r="AD396" s="884"/>
      <c r="AE396" s="885"/>
      <c r="AG396" s="701">
        <f t="shared" si="11"/>
        <v>0</v>
      </c>
      <c r="AH396" s="711">
        <f t="shared" si="12"/>
        <v>3</v>
      </c>
      <c r="AI396" s="702">
        <f t="shared" si="13"/>
        <v>0</v>
      </c>
      <c r="AK396">
        <f t="shared" si="14"/>
        <v>0</v>
      </c>
    </row>
    <row r="397" spans="1:37" ht="27" customHeight="1" x14ac:dyDescent="0.25">
      <c r="A397" s="359"/>
      <c r="B397" s="408" t="s">
        <v>113</v>
      </c>
      <c r="C397" s="1270" t="s">
        <v>726</v>
      </c>
      <c r="D397" s="1271"/>
      <c r="E397" s="1271"/>
      <c r="F397" s="1271"/>
      <c r="G397" s="1271"/>
      <c r="H397" s="1271"/>
      <c r="I397" s="1271"/>
      <c r="J397" s="1271"/>
      <c r="K397" s="1271"/>
      <c r="L397" s="1271"/>
      <c r="M397" s="1271"/>
      <c r="N397" s="1272"/>
      <c r="O397" s="891"/>
      <c r="P397" s="892"/>
      <c r="Q397" s="892"/>
      <c r="R397" s="893"/>
      <c r="S397" s="886"/>
      <c r="T397" s="889"/>
      <c r="U397" s="890"/>
      <c r="V397" s="886"/>
      <c r="W397" s="887"/>
      <c r="X397" s="888"/>
      <c r="Y397" s="886"/>
      <c r="Z397" s="887"/>
      <c r="AA397" s="888"/>
      <c r="AB397" s="883" t="s">
        <v>6547</v>
      </c>
      <c r="AC397" s="884"/>
      <c r="AD397" s="884"/>
      <c r="AE397" s="885"/>
      <c r="AG397" s="701">
        <f t="shared" si="11"/>
        <v>0</v>
      </c>
      <c r="AH397" s="711">
        <f t="shared" si="12"/>
        <v>0</v>
      </c>
      <c r="AI397" s="702">
        <f t="shared" si="13"/>
        <v>0</v>
      </c>
      <c r="AK397">
        <f t="shared" si="14"/>
        <v>0</v>
      </c>
    </row>
    <row r="398" spans="1:37" ht="15" customHeight="1" x14ac:dyDescent="0.25">
      <c r="A398" s="359"/>
      <c r="B398" s="408" t="s">
        <v>114</v>
      </c>
      <c r="C398" s="1270" t="s">
        <v>727</v>
      </c>
      <c r="D398" s="1271"/>
      <c r="E398" s="1271"/>
      <c r="F398" s="1271"/>
      <c r="G398" s="1271"/>
      <c r="H398" s="1271"/>
      <c r="I398" s="1271"/>
      <c r="J398" s="1271"/>
      <c r="K398" s="1271"/>
      <c r="L398" s="1271"/>
      <c r="M398" s="1271"/>
      <c r="N398" s="1272"/>
      <c r="O398" s="891"/>
      <c r="P398" s="892"/>
      <c r="Q398" s="892"/>
      <c r="R398" s="893"/>
      <c r="S398" s="886"/>
      <c r="T398" s="889"/>
      <c r="U398" s="890"/>
      <c r="V398" s="886"/>
      <c r="W398" s="887"/>
      <c r="X398" s="888"/>
      <c r="Y398" s="886"/>
      <c r="Z398" s="887"/>
      <c r="AA398" s="888"/>
      <c r="AB398" s="883" t="s">
        <v>6547</v>
      </c>
      <c r="AC398" s="884"/>
      <c r="AD398" s="884"/>
      <c r="AE398" s="885"/>
      <c r="AG398" s="701">
        <f t="shared" si="11"/>
        <v>0</v>
      </c>
      <c r="AH398" s="711">
        <f t="shared" si="12"/>
        <v>0</v>
      </c>
      <c r="AI398" s="702">
        <f t="shared" si="13"/>
        <v>0</v>
      </c>
      <c r="AK398">
        <f t="shared" si="14"/>
        <v>0</v>
      </c>
    </row>
    <row r="399" spans="1:37" ht="30.75" customHeight="1" x14ac:dyDescent="0.25">
      <c r="A399" s="359"/>
      <c r="B399" s="408" t="s">
        <v>115</v>
      </c>
      <c r="C399" s="1081" t="s">
        <v>107</v>
      </c>
      <c r="D399" s="1082"/>
      <c r="E399" s="1082"/>
      <c r="F399" s="1274"/>
      <c r="G399" s="1275"/>
      <c r="H399" s="1275"/>
      <c r="I399" s="1275"/>
      <c r="J399" s="1275"/>
      <c r="K399" s="1275"/>
      <c r="L399" s="1275"/>
      <c r="M399" s="1275"/>
      <c r="N399" s="1276"/>
      <c r="O399" s="891"/>
      <c r="P399" s="892"/>
      <c r="Q399" s="892"/>
      <c r="R399" s="893"/>
      <c r="S399" s="886"/>
      <c r="T399" s="889"/>
      <c r="U399" s="890"/>
      <c r="V399" s="886"/>
      <c r="W399" s="887"/>
      <c r="X399" s="888"/>
      <c r="Y399" s="886"/>
      <c r="Z399" s="887"/>
      <c r="AA399" s="888"/>
      <c r="AB399" s="883" t="s">
        <v>6547</v>
      </c>
      <c r="AC399" s="884"/>
      <c r="AD399" s="884"/>
      <c r="AE399" s="885"/>
      <c r="AG399" s="701">
        <f t="shared" si="11"/>
        <v>0</v>
      </c>
      <c r="AH399" s="711">
        <f t="shared" si="12"/>
        <v>0</v>
      </c>
      <c r="AI399" s="702">
        <f t="shared" si="13"/>
        <v>0</v>
      </c>
      <c r="AK399">
        <f t="shared" si="14"/>
        <v>0</v>
      </c>
    </row>
    <row r="400" spans="1:37" ht="15" x14ac:dyDescent="0.25">
      <c r="A400" s="359"/>
      <c r="B400" s="407"/>
      <c r="C400" s="1273"/>
      <c r="D400" s="1273"/>
      <c r="E400" s="1273"/>
      <c r="F400" s="1273"/>
      <c r="G400" s="1273"/>
      <c r="H400" s="1273"/>
      <c r="I400" s="1273"/>
      <c r="J400" s="1273"/>
      <c r="K400" s="1273"/>
      <c r="L400" s="1273"/>
      <c r="M400" s="480"/>
      <c r="N400" s="488" t="s">
        <v>95</v>
      </c>
      <c r="O400" s="1020">
        <f>IF(AND(COUNTIF(O384:R399,"NS")&gt;0,SUM(O384:R399)=0),"NS",SUM(O384:R399))</f>
        <v>3</v>
      </c>
      <c r="P400" s="1021"/>
      <c r="Q400" s="1021"/>
      <c r="R400" s="1022"/>
      <c r="S400" s="976">
        <f>IF(AND(COUNTIF(S384:U399,"NS")&gt;0,SUM(S384:U399)=0),"NS",SUM(S384:U399))</f>
        <v>6</v>
      </c>
      <c r="T400" s="977"/>
      <c r="U400" s="978"/>
      <c r="V400" s="976">
        <f>IF(AND(COUNTIF(V384:X399,"NS")&gt;0,SUM(V384:X399)=0),"NS",SUM(V384:X399))</f>
        <v>4</v>
      </c>
      <c r="W400" s="977"/>
      <c r="X400" s="978"/>
      <c r="Y400" s="976">
        <f>IF(AND(COUNTIF(Y384:AA399,"NS")&gt;0,SUM(Y384:AA399)=0),"NS",SUM(Y384:AA399))</f>
        <v>2</v>
      </c>
      <c r="Z400" s="977"/>
      <c r="AA400" s="978"/>
      <c r="AB400" s="372"/>
      <c r="AC400" s="372"/>
      <c r="AD400" s="372"/>
      <c r="AE400" s="372"/>
      <c r="AI400" s="691">
        <f>SUM(AI384:AI399)</f>
        <v>0</v>
      </c>
      <c r="AK400" s="691">
        <f>SUM(AK384:AK399)</f>
        <v>0</v>
      </c>
    </row>
    <row r="401" spans="1:34" ht="15.75" customHeight="1" x14ac:dyDescent="0.25">
      <c r="A401" s="359"/>
      <c r="B401" s="837" t="str">
        <f>IF(AI400=0,"","ERROR: Revisar las sumas por filas ya que no coinciden con el total")</f>
        <v/>
      </c>
      <c r="C401" s="837"/>
      <c r="D401" s="837"/>
      <c r="E401" s="837"/>
      <c r="F401" s="837"/>
      <c r="G401" s="837"/>
      <c r="H401" s="837"/>
      <c r="I401" s="837"/>
      <c r="J401" s="837"/>
      <c r="K401" s="837"/>
      <c r="L401" s="837"/>
      <c r="M401" s="837"/>
      <c r="N401" s="837"/>
      <c r="O401" s="837"/>
      <c r="P401" s="837"/>
      <c r="Q401" s="837"/>
      <c r="R401" s="837"/>
      <c r="S401" s="837"/>
      <c r="T401" s="837"/>
      <c r="U401" s="837"/>
      <c r="V401" s="837"/>
      <c r="W401" s="837"/>
      <c r="X401" s="837"/>
      <c r="Y401" s="837"/>
      <c r="Z401" s="837"/>
      <c r="AA401" s="837"/>
      <c r="AB401" s="837"/>
      <c r="AC401" s="837"/>
      <c r="AD401" s="837"/>
      <c r="AE401" s="335"/>
      <c r="AF401" s="618"/>
    </row>
    <row r="402" spans="1:34" ht="15.75" customHeight="1" x14ac:dyDescent="0.25">
      <c r="A402" s="359"/>
      <c r="B402" s="837" t="str">
        <f>IF(AK400=0,"","ERROR: Favor de llenar sólo las celdas correspondientes, si no se realizaron acciones dejar el resto de la fila en blanco")</f>
        <v/>
      </c>
      <c r="C402" s="837"/>
      <c r="D402" s="837"/>
      <c r="E402" s="837"/>
      <c r="F402" s="837"/>
      <c r="G402" s="837"/>
      <c r="H402" s="837"/>
      <c r="I402" s="837"/>
      <c r="J402" s="837"/>
      <c r="K402" s="837"/>
      <c r="L402" s="837"/>
      <c r="M402" s="837"/>
      <c r="N402" s="837"/>
      <c r="O402" s="837"/>
      <c r="P402" s="837"/>
      <c r="Q402" s="837"/>
      <c r="R402" s="837"/>
      <c r="S402" s="837"/>
      <c r="T402" s="837"/>
      <c r="U402" s="837"/>
      <c r="V402" s="837"/>
      <c r="W402" s="837"/>
      <c r="X402" s="837"/>
      <c r="Y402" s="837"/>
      <c r="Z402" s="837"/>
      <c r="AA402" s="837"/>
      <c r="AB402" s="837"/>
      <c r="AC402" s="837"/>
      <c r="AD402" s="837"/>
      <c r="AE402" s="335"/>
      <c r="AF402" s="618"/>
    </row>
    <row r="403" spans="1:34" ht="15.75" customHeight="1" x14ac:dyDescent="0.25">
      <c r="A403" s="359"/>
      <c r="B403" s="837" t="str">
        <f>IF(OR(AG382=272,AND(AB399="X",F399=""),AND(AB399="",F399&lt;&gt;"")),"","ERROR: Favor de especifícar la opción 16. Otro")</f>
        <v/>
      </c>
      <c r="C403" s="837"/>
      <c r="D403" s="837"/>
      <c r="E403" s="837"/>
      <c r="F403" s="837"/>
      <c r="G403" s="837"/>
      <c r="H403" s="837"/>
      <c r="I403" s="837"/>
      <c r="J403" s="837"/>
      <c r="K403" s="837"/>
      <c r="L403" s="837"/>
      <c r="M403" s="837"/>
      <c r="N403" s="837"/>
      <c r="O403" s="837"/>
      <c r="P403" s="837"/>
      <c r="Q403" s="837"/>
      <c r="R403" s="837"/>
      <c r="S403" s="837"/>
      <c r="T403" s="837"/>
      <c r="U403" s="837"/>
      <c r="V403" s="837"/>
      <c r="W403" s="837"/>
      <c r="X403" s="837"/>
      <c r="Y403" s="837"/>
      <c r="Z403" s="837"/>
      <c r="AA403" s="837"/>
      <c r="AB403" s="837"/>
      <c r="AC403" s="837"/>
      <c r="AD403" s="837"/>
      <c r="AE403" s="335"/>
      <c r="AF403" s="618"/>
    </row>
    <row r="404" spans="1:34" ht="15.75" customHeight="1" thickBot="1" x14ac:dyDescent="0.3">
      <c r="A404" s="359"/>
      <c r="B404" s="381"/>
      <c r="C404" s="381"/>
      <c r="D404" s="381"/>
      <c r="E404" s="381"/>
      <c r="F404" s="381"/>
      <c r="G404" s="381"/>
      <c r="H404" s="381"/>
      <c r="I404" s="381"/>
      <c r="J404" s="381"/>
      <c r="K404" s="381"/>
      <c r="L404" s="381"/>
      <c r="M404" s="381"/>
      <c r="N404" s="381"/>
      <c r="O404" s="381"/>
      <c r="P404" s="381"/>
      <c r="Q404" s="381"/>
      <c r="R404" s="381"/>
      <c r="S404" s="381"/>
      <c r="T404" s="381"/>
      <c r="U404" s="381"/>
      <c r="V404" s="381"/>
      <c r="W404" s="381"/>
      <c r="X404" s="381"/>
      <c r="Y404" s="381"/>
      <c r="Z404" s="381"/>
      <c r="AA404" s="381"/>
      <c r="AB404" s="381"/>
      <c r="AC404" s="381"/>
      <c r="AD404" s="381"/>
      <c r="AE404" s="335"/>
      <c r="AF404" s="618"/>
    </row>
    <row r="405" spans="1:34" ht="15" customHeight="1" thickBot="1" x14ac:dyDescent="0.3">
      <c r="A405" s="460"/>
      <c r="B405" s="1109" t="s">
        <v>709</v>
      </c>
      <c r="C405" s="1110"/>
      <c r="D405" s="1110"/>
      <c r="E405" s="1110"/>
      <c r="F405" s="1110"/>
      <c r="G405" s="1110"/>
      <c r="H405" s="1110"/>
      <c r="I405" s="1110"/>
      <c r="J405" s="1110"/>
      <c r="K405" s="1110"/>
      <c r="L405" s="1110"/>
      <c r="M405" s="1110"/>
      <c r="N405" s="1110"/>
      <c r="O405" s="1110"/>
      <c r="P405" s="1110"/>
      <c r="Q405" s="1110"/>
      <c r="R405" s="1110"/>
      <c r="S405" s="1110"/>
      <c r="T405" s="1110"/>
      <c r="U405" s="1110"/>
      <c r="V405" s="1110"/>
      <c r="W405" s="1110"/>
      <c r="X405" s="1110"/>
      <c r="Y405" s="1110"/>
      <c r="Z405" s="1110"/>
      <c r="AA405" s="1110"/>
      <c r="AB405" s="1110"/>
      <c r="AC405" s="1110"/>
      <c r="AD405" s="1111"/>
      <c r="AE405" s="457"/>
      <c r="AF405" s="620"/>
    </row>
    <row r="406" spans="1:34" ht="15.75" customHeight="1" x14ac:dyDescent="0.25">
      <c r="A406" s="461"/>
      <c r="B406" s="1269"/>
      <c r="C406" s="1269"/>
      <c r="D406" s="1269"/>
      <c r="E406" s="1269"/>
      <c r="F406" s="1269"/>
      <c r="G406" s="1269"/>
      <c r="H406" s="1269"/>
      <c r="I406" s="1269"/>
      <c r="J406" s="1269"/>
      <c r="K406" s="1269"/>
      <c r="L406" s="1269"/>
      <c r="M406" s="1269"/>
      <c r="N406" s="1269"/>
      <c r="O406" s="1269"/>
      <c r="P406" s="1269"/>
      <c r="Q406" s="1269"/>
      <c r="R406" s="1269"/>
      <c r="S406" s="1269"/>
      <c r="T406" s="1269"/>
      <c r="U406" s="1269"/>
      <c r="V406" s="1269"/>
      <c r="W406" s="1269"/>
      <c r="X406" s="1269"/>
      <c r="Y406" s="1269"/>
      <c r="Z406" s="1269"/>
      <c r="AA406" s="1269"/>
      <c r="AB406" s="1269"/>
      <c r="AC406" s="1269"/>
      <c r="AD406" s="1269"/>
      <c r="AE406" s="462"/>
      <c r="AF406" s="621"/>
    </row>
    <row r="407" spans="1:34" ht="27.75" customHeight="1" x14ac:dyDescent="0.25">
      <c r="A407" s="404" t="s">
        <v>733</v>
      </c>
      <c r="B407" s="859" t="s">
        <v>731</v>
      </c>
      <c r="C407" s="859"/>
      <c r="D407" s="859"/>
      <c r="E407" s="859"/>
      <c r="F407" s="859"/>
      <c r="G407" s="859"/>
      <c r="H407" s="859"/>
      <c r="I407" s="859"/>
      <c r="J407" s="859"/>
      <c r="K407" s="859"/>
      <c r="L407" s="859"/>
      <c r="M407" s="859"/>
      <c r="N407" s="859"/>
      <c r="O407" s="859"/>
      <c r="P407" s="859"/>
      <c r="Q407" s="859"/>
      <c r="R407" s="859"/>
      <c r="S407" s="859"/>
      <c r="T407" s="859"/>
      <c r="U407" s="859"/>
      <c r="V407" s="859"/>
      <c r="W407" s="859"/>
      <c r="X407" s="859"/>
      <c r="Y407" s="859"/>
      <c r="Z407" s="859"/>
      <c r="AA407" s="859"/>
      <c r="AB407" s="859"/>
      <c r="AC407" s="859"/>
      <c r="AD407" s="859"/>
      <c r="AE407" s="296"/>
      <c r="AF407" s="614"/>
    </row>
    <row r="408" spans="1:34" ht="15" x14ac:dyDescent="0.25">
      <c r="A408" s="455"/>
      <c r="B408" s="464"/>
      <c r="C408" s="846" t="s">
        <v>557</v>
      </c>
      <c r="D408" s="846"/>
      <c r="E408" s="846"/>
      <c r="F408" s="846"/>
      <c r="G408" s="846"/>
      <c r="H408" s="846"/>
      <c r="I408" s="846"/>
      <c r="J408" s="846"/>
      <c r="K408" s="846"/>
      <c r="L408" s="846"/>
      <c r="M408" s="846"/>
      <c r="N408" s="846"/>
      <c r="O408" s="846"/>
      <c r="P408" s="846"/>
      <c r="Q408" s="846"/>
      <c r="R408" s="846"/>
      <c r="S408" s="846"/>
      <c r="T408" s="846"/>
      <c r="U408" s="846"/>
      <c r="V408" s="846"/>
      <c r="W408" s="846"/>
      <c r="X408" s="846"/>
      <c r="Y408" s="846"/>
      <c r="Z408" s="846"/>
      <c r="AA408" s="846"/>
      <c r="AB408" s="846"/>
      <c r="AC408" s="846"/>
      <c r="AD408" s="846"/>
      <c r="AE408" s="454"/>
      <c r="AF408" s="620"/>
    </row>
    <row r="409" spans="1:34" ht="15.75" thickBot="1" x14ac:dyDescent="0.3">
      <c r="A409" s="455"/>
      <c r="B409" s="328"/>
      <c r="C409" s="374"/>
      <c r="D409" s="465"/>
      <c r="E409" s="465"/>
      <c r="F409" s="465"/>
      <c r="G409" s="465"/>
      <c r="H409" s="465"/>
      <c r="I409" s="465"/>
      <c r="J409" s="465"/>
      <c r="K409" s="465"/>
      <c r="L409" s="465"/>
      <c r="M409" s="465"/>
      <c r="N409" s="466"/>
      <c r="O409" s="465"/>
      <c r="P409" s="465"/>
      <c r="Q409" s="465"/>
      <c r="R409" s="465"/>
      <c r="S409" s="465"/>
      <c r="T409" s="465"/>
      <c r="U409" s="465"/>
      <c r="V409" s="465"/>
      <c r="W409" s="465"/>
      <c r="X409" s="465"/>
      <c r="Y409" s="465"/>
      <c r="Z409" s="465"/>
      <c r="AA409" s="465"/>
      <c r="AB409" s="465"/>
      <c r="AC409" s="374"/>
      <c r="AD409" s="374"/>
      <c r="AE409" s="454"/>
      <c r="AF409" s="620"/>
    </row>
    <row r="410" spans="1:34" ht="15.75" thickBot="1" x14ac:dyDescent="0.3">
      <c r="A410" s="455"/>
      <c r="B410" s="467" t="s">
        <v>6547</v>
      </c>
      <c r="C410" s="403" t="s">
        <v>98</v>
      </c>
      <c r="D410" s="403"/>
      <c r="E410" s="456"/>
      <c r="F410" s="456"/>
      <c r="G410" s="456"/>
      <c r="H410" s="456"/>
      <c r="I410" s="456"/>
      <c r="J410" s="467"/>
      <c r="K410" s="462" t="s">
        <v>909</v>
      </c>
      <c r="L410" s="456"/>
      <c r="M410" s="403"/>
      <c r="N410" s="456"/>
      <c r="O410" s="462"/>
      <c r="P410" s="462"/>
      <c r="Q410" s="456"/>
      <c r="R410" s="467"/>
      <c r="S410" s="462" t="s">
        <v>910</v>
      </c>
      <c r="T410" s="456"/>
      <c r="U410" s="462"/>
      <c r="V410" s="462"/>
      <c r="W410" s="462"/>
      <c r="X410" s="462"/>
      <c r="Y410" s="462"/>
      <c r="Z410" s="462"/>
      <c r="AA410" s="462"/>
      <c r="AB410" s="462"/>
      <c r="AC410" s="462"/>
      <c r="AD410" s="462"/>
      <c r="AE410" s="454"/>
      <c r="AF410" s="620"/>
    </row>
    <row r="411" spans="1:34" ht="15" x14ac:dyDescent="0.25">
      <c r="A411" s="455"/>
      <c r="B411" s="837" t="str">
        <f>IF(COUNTIF(B410:R410,"X")&gt;1,"ERROR: Seleccionar sólo un código","")</f>
        <v/>
      </c>
      <c r="C411" s="837"/>
      <c r="D411" s="837"/>
      <c r="E411" s="837"/>
      <c r="F411" s="837"/>
      <c r="G411" s="837"/>
      <c r="H411" s="837"/>
      <c r="I411" s="837"/>
      <c r="J411" s="837"/>
      <c r="K411" s="837"/>
      <c r="L411" s="837"/>
      <c r="M411" s="837"/>
      <c r="N411" s="837"/>
      <c r="O411" s="837"/>
      <c r="P411" s="837"/>
      <c r="Q411" s="837"/>
      <c r="R411" s="837"/>
      <c r="S411" s="837"/>
      <c r="T411" s="837"/>
      <c r="U411" s="837"/>
      <c r="V411" s="837"/>
      <c r="W411" s="837"/>
      <c r="X411" s="837"/>
      <c r="Y411" s="837"/>
      <c r="Z411" s="837"/>
      <c r="AA411" s="837"/>
      <c r="AB411" s="837"/>
      <c r="AC411" s="837"/>
      <c r="AD411" s="837"/>
      <c r="AE411" s="454"/>
      <c r="AF411" s="620"/>
    </row>
    <row r="412" spans="1:34" ht="5.25" customHeight="1" x14ac:dyDescent="0.25">
      <c r="A412" s="455"/>
      <c r="B412" s="593"/>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454"/>
      <c r="AF412" s="620"/>
    </row>
    <row r="413" spans="1:34" ht="5.25" customHeight="1" x14ac:dyDescent="0.25">
      <c r="A413" s="455"/>
      <c r="B413" s="468"/>
      <c r="C413" s="403"/>
      <c r="D413" s="403"/>
      <c r="E413" s="456"/>
      <c r="F413" s="456"/>
      <c r="G413" s="456"/>
      <c r="H413" s="456"/>
      <c r="I413" s="456"/>
      <c r="J413" s="468"/>
      <c r="K413" s="462"/>
      <c r="L413" s="456"/>
      <c r="M413" s="403"/>
      <c r="N413" s="456"/>
      <c r="O413" s="462"/>
      <c r="P413" s="462"/>
      <c r="Q413" s="456"/>
      <c r="R413" s="468"/>
      <c r="S413" s="462"/>
      <c r="T413" s="456"/>
      <c r="U413" s="462"/>
      <c r="V413" s="462"/>
      <c r="W413" s="462"/>
      <c r="X413" s="462"/>
      <c r="Y413" s="462"/>
      <c r="Z413" s="462"/>
      <c r="AA413" s="462"/>
      <c r="AB413" s="462"/>
      <c r="AC413" s="462"/>
      <c r="AD413" s="462"/>
      <c r="AE413" s="454"/>
      <c r="AF413" s="620"/>
    </row>
    <row r="414" spans="1:34" ht="37.5" customHeight="1" x14ac:dyDescent="0.25">
      <c r="A414" s="533" t="s">
        <v>734</v>
      </c>
      <c r="B414" s="859" t="s">
        <v>769</v>
      </c>
      <c r="C414" s="859"/>
      <c r="D414" s="859"/>
      <c r="E414" s="859"/>
      <c r="F414" s="859"/>
      <c r="G414" s="859"/>
      <c r="H414" s="859"/>
      <c r="I414" s="859"/>
      <c r="J414" s="859"/>
      <c r="K414" s="859"/>
      <c r="L414" s="859"/>
      <c r="M414" s="859"/>
      <c r="N414" s="859"/>
      <c r="O414" s="859"/>
      <c r="P414" s="859"/>
      <c r="Q414" s="859"/>
      <c r="R414" s="859"/>
      <c r="S414" s="859"/>
      <c r="T414" s="859"/>
      <c r="U414" s="859"/>
      <c r="V414" s="859"/>
      <c r="W414" s="859"/>
      <c r="X414" s="859"/>
      <c r="Y414" s="859"/>
      <c r="Z414" s="859"/>
      <c r="AA414" s="859"/>
      <c r="AB414" s="859"/>
      <c r="AC414" s="859"/>
      <c r="AD414" s="859"/>
      <c r="AE414" s="482"/>
    </row>
    <row r="415" spans="1:34" ht="15" x14ac:dyDescent="0.25">
      <c r="A415" s="455"/>
      <c r="B415" s="469"/>
      <c r="C415" s="1027" t="s">
        <v>148</v>
      </c>
      <c r="D415" s="1027"/>
      <c r="E415" s="1027"/>
      <c r="F415" s="1027"/>
      <c r="G415" s="1027"/>
      <c r="H415" s="1027"/>
      <c r="I415" s="1027"/>
      <c r="J415" s="1027"/>
      <c r="K415" s="1027"/>
      <c r="L415" s="1027"/>
      <c r="M415" s="1027"/>
      <c r="N415" s="1027"/>
      <c r="O415" s="1027"/>
      <c r="P415" s="1027"/>
      <c r="Q415" s="1027"/>
      <c r="R415" s="1027"/>
      <c r="S415" s="1027"/>
      <c r="T415" s="1027"/>
      <c r="U415" s="1027"/>
      <c r="V415" s="1027"/>
      <c r="W415" s="1027"/>
      <c r="X415" s="1027"/>
      <c r="Y415" s="1027"/>
      <c r="Z415" s="1027"/>
      <c r="AA415" s="1027"/>
      <c r="AB415" s="1027"/>
      <c r="AC415" s="1027"/>
      <c r="AD415" s="1027"/>
      <c r="AE415" s="454"/>
      <c r="AF415" s="620"/>
      <c r="AG415" t="s">
        <v>6575</v>
      </c>
      <c r="AH415" t="s">
        <v>6559</v>
      </c>
    </row>
    <row r="416" spans="1:34" ht="15.75" thickBot="1" x14ac:dyDescent="0.3">
      <c r="A416" s="455"/>
      <c r="B416" s="470"/>
      <c r="C416" s="470"/>
      <c r="D416" s="470"/>
      <c r="E416" s="470"/>
      <c r="F416" s="470"/>
      <c r="G416" s="470"/>
      <c r="H416" s="470"/>
      <c r="I416" s="470"/>
      <c r="J416" s="470"/>
      <c r="K416" s="470"/>
      <c r="L416" s="470"/>
      <c r="M416" s="470"/>
      <c r="N416" s="470"/>
      <c r="O416" s="470"/>
      <c r="P416" s="470"/>
      <c r="Q416" s="470"/>
      <c r="R416" s="470"/>
      <c r="S416" s="470"/>
      <c r="T416" s="470"/>
      <c r="U416" s="470"/>
      <c r="V416" s="470"/>
      <c r="W416" s="470"/>
      <c r="X416" s="470"/>
      <c r="Y416" s="470"/>
      <c r="Z416" s="470"/>
      <c r="AA416" s="470"/>
      <c r="AB416" s="470"/>
      <c r="AC416" s="374"/>
      <c r="AD416" s="374"/>
      <c r="AE416" s="454"/>
      <c r="AF416" s="620"/>
      <c r="AG416">
        <f>IF(OR(B417="",B417="NS"),1,LEN(B417)-LEN(INT(B417))-1)</f>
        <v>5</v>
      </c>
      <c r="AH416">
        <f>IF(AG416&lt;6,0,1)</f>
        <v>0</v>
      </c>
    </row>
    <row r="417" spans="1:40" ht="15.75" thickBot="1" x14ac:dyDescent="0.3">
      <c r="A417" s="455"/>
      <c r="B417" s="1277">
        <v>3.6000000000000002E-4</v>
      </c>
      <c r="C417" s="1278"/>
      <c r="D417" s="1278"/>
      <c r="E417" s="1279"/>
      <c r="F417" s="471" t="s">
        <v>149</v>
      </c>
      <c r="G417" s="456"/>
      <c r="H417" s="456"/>
      <c r="I417" s="456"/>
      <c r="J417" s="468"/>
      <c r="K417" s="403"/>
      <c r="L417" s="457"/>
      <c r="M417" s="403"/>
      <c r="N417" s="457"/>
      <c r="O417" s="403"/>
      <c r="P417" s="403"/>
      <c r="Q417" s="457"/>
      <c r="R417" s="468"/>
      <c r="S417" s="403"/>
      <c r="T417" s="457"/>
      <c r="U417" s="403"/>
      <c r="V417" s="403"/>
      <c r="W417" s="403"/>
      <c r="X417" s="462"/>
      <c r="Y417" s="462"/>
      <c r="Z417" s="462"/>
      <c r="AA417" s="462"/>
      <c r="AB417" s="462"/>
      <c r="AC417" s="462"/>
      <c r="AD417" s="462"/>
      <c r="AE417" s="454"/>
      <c r="AF417" s="620"/>
    </row>
    <row r="418" spans="1:40" ht="24" customHeight="1" x14ac:dyDescent="0.25">
      <c r="A418" s="455"/>
      <c r="B418" s="837" t="str">
        <f>IF(AH416=0,"","ERROR: El porcentaje registrado no puede exceder de 5 decimales")</f>
        <v/>
      </c>
      <c r="C418" s="837"/>
      <c r="D418" s="837"/>
      <c r="E418" s="837"/>
      <c r="F418" s="837"/>
      <c r="G418" s="837"/>
      <c r="H418" s="837"/>
      <c r="I418" s="837"/>
      <c r="J418" s="837"/>
      <c r="K418" s="837"/>
      <c r="L418" s="837"/>
      <c r="M418" s="837"/>
      <c r="N418" s="837"/>
      <c r="O418" s="837"/>
      <c r="P418" s="837"/>
      <c r="Q418" s="837"/>
      <c r="R418" s="837"/>
      <c r="S418" s="837"/>
      <c r="T418" s="837"/>
      <c r="U418" s="837"/>
      <c r="V418" s="837"/>
      <c r="W418" s="837"/>
      <c r="X418" s="837"/>
      <c r="Y418" s="837"/>
      <c r="Z418" s="837"/>
      <c r="AA418" s="837"/>
      <c r="AB418" s="837"/>
      <c r="AC418" s="837"/>
      <c r="AD418" s="837"/>
      <c r="AE418" s="454"/>
      <c r="AF418" s="620"/>
    </row>
    <row r="419" spans="1:40" ht="24" customHeight="1" x14ac:dyDescent="0.25">
      <c r="A419" s="455"/>
      <c r="B419" s="837" t="str">
        <f>IF(OR(B417="NS",B417&lt;=100),"","ERROR: El porcentaje registrado no puede ser mayor a 100")</f>
        <v/>
      </c>
      <c r="C419" s="837"/>
      <c r="D419" s="837"/>
      <c r="E419" s="837"/>
      <c r="F419" s="837"/>
      <c r="G419" s="837"/>
      <c r="H419" s="837"/>
      <c r="I419" s="837"/>
      <c r="J419" s="837"/>
      <c r="K419" s="837"/>
      <c r="L419" s="837"/>
      <c r="M419" s="837"/>
      <c r="N419" s="837"/>
      <c r="O419" s="837"/>
      <c r="P419" s="837"/>
      <c r="Q419" s="837"/>
      <c r="R419" s="837"/>
      <c r="S419" s="837"/>
      <c r="T419" s="837"/>
      <c r="U419" s="837"/>
      <c r="V419" s="837"/>
      <c r="W419" s="837"/>
      <c r="X419" s="837"/>
      <c r="Y419" s="837"/>
      <c r="Z419" s="837"/>
      <c r="AA419" s="837"/>
      <c r="AB419" s="837"/>
      <c r="AC419" s="837"/>
      <c r="AD419" s="837"/>
      <c r="AE419" s="454"/>
      <c r="AF419" s="620"/>
    </row>
    <row r="420" spans="1:40" ht="26.25" customHeight="1" x14ac:dyDescent="0.25">
      <c r="A420" s="406" t="s">
        <v>735</v>
      </c>
      <c r="B420" s="859" t="s">
        <v>150</v>
      </c>
      <c r="C420" s="859"/>
      <c r="D420" s="859"/>
      <c r="E420" s="859"/>
      <c r="F420" s="859"/>
      <c r="G420" s="859"/>
      <c r="H420" s="859"/>
      <c r="I420" s="859"/>
      <c r="J420" s="859"/>
      <c r="K420" s="859"/>
      <c r="L420" s="859"/>
      <c r="M420" s="859"/>
      <c r="N420" s="859"/>
      <c r="O420" s="859"/>
      <c r="P420" s="859"/>
      <c r="Q420" s="859"/>
      <c r="R420" s="859"/>
      <c r="S420" s="859"/>
      <c r="T420" s="859"/>
      <c r="U420" s="859"/>
      <c r="V420" s="859"/>
      <c r="W420" s="859"/>
      <c r="X420" s="859"/>
      <c r="Y420" s="859"/>
      <c r="Z420" s="859"/>
      <c r="AA420" s="859"/>
      <c r="AB420" s="859"/>
      <c r="AC420" s="859"/>
      <c r="AD420" s="859"/>
      <c r="AE420" s="534"/>
      <c r="AF420" s="622"/>
    </row>
    <row r="421" spans="1:40" ht="15" x14ac:dyDescent="0.25">
      <c r="A421" s="455"/>
      <c r="B421" s="472"/>
      <c r="C421" s="845" t="s">
        <v>151</v>
      </c>
      <c r="D421" s="845"/>
      <c r="E421" s="845"/>
      <c r="F421" s="845"/>
      <c r="G421" s="845"/>
      <c r="H421" s="845"/>
      <c r="I421" s="845"/>
      <c r="J421" s="845"/>
      <c r="K421" s="845"/>
      <c r="L421" s="845"/>
      <c r="M421" s="845"/>
      <c r="N421" s="845"/>
      <c r="O421" s="845"/>
      <c r="P421" s="845"/>
      <c r="Q421" s="845"/>
      <c r="R421" s="845"/>
      <c r="S421" s="845"/>
      <c r="T421" s="845"/>
      <c r="U421" s="845"/>
      <c r="V421" s="845"/>
      <c r="W421" s="845"/>
      <c r="X421" s="845"/>
      <c r="Y421" s="845"/>
      <c r="Z421" s="845"/>
      <c r="AA421" s="845"/>
      <c r="AB421" s="845"/>
      <c r="AC421" s="845"/>
      <c r="AD421" s="845"/>
      <c r="AE421" s="454"/>
      <c r="AF421" s="620"/>
      <c r="AG421" t="s">
        <v>6549</v>
      </c>
      <c r="AH421" t="s">
        <v>6576</v>
      </c>
      <c r="AI421" s="712" t="s">
        <v>6577</v>
      </c>
    </row>
    <row r="422" spans="1:40" ht="15" x14ac:dyDescent="0.25">
      <c r="A422" s="455"/>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3"/>
      <c r="AD422" s="473"/>
      <c r="AE422" s="454"/>
      <c r="AF422" s="620"/>
      <c r="AG422">
        <f>COUNTBLANK(Q424:T426)</f>
        <v>9</v>
      </c>
      <c r="AH422">
        <v>12</v>
      </c>
      <c r="AI422">
        <v>9</v>
      </c>
    </row>
    <row r="423" spans="1:40" ht="15" x14ac:dyDescent="0.25">
      <c r="A423" s="455"/>
      <c r="B423" s="328"/>
      <c r="C423" s="458"/>
      <c r="D423" s="473"/>
      <c r="E423" s="473"/>
      <c r="F423" s="473"/>
      <c r="G423" s="473"/>
      <c r="H423" s="1260" t="s">
        <v>152</v>
      </c>
      <c r="I423" s="1261"/>
      <c r="J423" s="1261"/>
      <c r="K423" s="1261"/>
      <c r="L423" s="1261"/>
      <c r="M423" s="1261"/>
      <c r="N423" s="1261"/>
      <c r="O423" s="1261"/>
      <c r="P423" s="1262"/>
      <c r="Q423" s="1260" t="s">
        <v>153</v>
      </c>
      <c r="R423" s="1261"/>
      <c r="S423" s="1261"/>
      <c r="T423" s="1262"/>
      <c r="U423" s="474"/>
      <c r="V423" s="463"/>
      <c r="W423" s="463"/>
      <c r="X423" s="463"/>
      <c r="Y423" s="463"/>
      <c r="Z423" s="463"/>
      <c r="AA423" s="463"/>
      <c r="AB423" s="463"/>
      <c r="AC423" s="463"/>
      <c r="AD423" s="463"/>
      <c r="AE423" s="454"/>
      <c r="AF423" s="620"/>
      <c r="AG423" t="s">
        <v>6575</v>
      </c>
      <c r="AH423" t="s">
        <v>6559</v>
      </c>
      <c r="AI423" t="s">
        <v>6578</v>
      </c>
      <c r="AK423" t="s">
        <v>6579</v>
      </c>
      <c r="AL423" t="s">
        <v>6580</v>
      </c>
      <c r="AM423" t="s">
        <v>6558</v>
      </c>
      <c r="AN423" t="s">
        <v>6581</v>
      </c>
    </row>
    <row r="424" spans="1:40" ht="27.75" customHeight="1" x14ac:dyDescent="0.25">
      <c r="A424" s="455"/>
      <c r="B424" s="328"/>
      <c r="C424" s="458"/>
      <c r="D424" s="473"/>
      <c r="E424" s="473"/>
      <c r="F424" s="473"/>
      <c r="G424" s="473"/>
      <c r="H424" s="475" t="s">
        <v>483</v>
      </c>
      <c r="I424" s="1263" t="s">
        <v>730</v>
      </c>
      <c r="J424" s="1264"/>
      <c r="K424" s="1264"/>
      <c r="L424" s="1264"/>
      <c r="M424" s="1264"/>
      <c r="N424" s="1264"/>
      <c r="O424" s="1264"/>
      <c r="P424" s="1265"/>
      <c r="Q424" s="1266">
        <v>1.8000000000000001E-4</v>
      </c>
      <c r="R424" s="1267"/>
      <c r="S424" s="1267"/>
      <c r="T424" s="1268"/>
      <c r="U424" s="476"/>
      <c r="V424" s="473"/>
      <c r="W424" s="473"/>
      <c r="X424" s="473"/>
      <c r="Y424" s="473"/>
      <c r="Z424" s="473"/>
      <c r="AA424" s="473"/>
      <c r="AB424" s="473"/>
      <c r="AC424" s="473"/>
      <c r="AD424" s="473"/>
      <c r="AE424" s="454"/>
      <c r="AF424" s="620"/>
      <c r="AG424">
        <f>IF(OR(Q424="",Q424="NS"),1,LEN(Q424)-LEN(INT(Q424))-1)</f>
        <v>5</v>
      </c>
      <c r="AH424">
        <f>IF(AG424&lt;6,0,1)</f>
        <v>0</v>
      </c>
      <c r="AI424">
        <f>IF(OR(Q424="",Q424="NS",Q424&lt;=100),0,1)</f>
        <v>0</v>
      </c>
      <c r="AK424" s="713">
        <f>+B417</f>
        <v>3.6000000000000002E-4</v>
      </c>
      <c r="AL424" s="713">
        <f>+SUM(Q424:T426)</f>
        <v>3.6000000000000002E-4</v>
      </c>
      <c r="AM424">
        <f>+COUNTIF(Q424:T426,"NS")</f>
        <v>1</v>
      </c>
      <c r="AN424" s="692">
        <f>IF(OR(AND(AK424=0,AM424&gt;0),AND(AK424="NS",AL424=0,AM424=0),AND(AK424="NS",AL424&gt;0,AL424&lt;&gt;"NS")),1,IF(OR(AG422=12,AND(AK424="NS",AL424=0,AM424&gt;0),AND(AM424&gt;=2,AL424&lt;AK424),AK424=AL424),0,1))</f>
        <v>0</v>
      </c>
    </row>
    <row r="425" spans="1:40" ht="15" x14ac:dyDescent="0.25">
      <c r="A425" s="455"/>
      <c r="B425" s="328"/>
      <c r="C425" s="459"/>
      <c r="D425" s="473"/>
      <c r="E425" s="473"/>
      <c r="F425" s="473"/>
      <c r="G425" s="473"/>
      <c r="H425" s="477" t="s">
        <v>484</v>
      </c>
      <c r="I425" s="1281" t="s">
        <v>105</v>
      </c>
      <c r="J425" s="1282"/>
      <c r="K425" s="1282"/>
      <c r="L425" s="1282"/>
      <c r="M425" s="1282"/>
      <c r="N425" s="1282"/>
      <c r="O425" s="1282"/>
      <c r="P425" s="1283"/>
      <c r="Q425" s="1266">
        <v>1.8000000000000001E-4</v>
      </c>
      <c r="R425" s="1267"/>
      <c r="S425" s="1267"/>
      <c r="T425" s="1268"/>
      <c r="U425" s="473"/>
      <c r="V425" s="473"/>
      <c r="W425" s="473"/>
      <c r="X425" s="473"/>
      <c r="Y425" s="473"/>
      <c r="Z425" s="473"/>
      <c r="AA425" s="473"/>
      <c r="AB425" s="473"/>
      <c r="AC425" s="473"/>
      <c r="AD425" s="473"/>
      <c r="AE425" s="454"/>
      <c r="AF425" s="620"/>
      <c r="AG425">
        <f>IF(OR(Q425="",Q425="NS"),1,LEN(Q425)-LEN(INT(Q425))-1)</f>
        <v>5</v>
      </c>
      <c r="AH425">
        <f>IF(AG425&lt;6,0,1)</f>
        <v>0</v>
      </c>
      <c r="AI425">
        <f>IF(OR(Q425="",Q425="NS",Q425&lt;=100),0,1)</f>
        <v>0</v>
      </c>
    </row>
    <row r="426" spans="1:40" ht="15" x14ac:dyDescent="0.25">
      <c r="A426" s="455"/>
      <c r="B426" s="328"/>
      <c r="C426" s="473"/>
      <c r="D426" s="473"/>
      <c r="E426" s="473"/>
      <c r="F426" s="473"/>
      <c r="G426" s="473"/>
      <c r="H426" s="477" t="s">
        <v>485</v>
      </c>
      <c r="I426" s="1281" t="s">
        <v>131</v>
      </c>
      <c r="J426" s="1282"/>
      <c r="K426" s="1282"/>
      <c r="L426" s="1282"/>
      <c r="M426" s="1282"/>
      <c r="N426" s="1282"/>
      <c r="O426" s="1282"/>
      <c r="P426" s="1283"/>
      <c r="Q426" s="1266" t="s">
        <v>6558</v>
      </c>
      <c r="R426" s="1267"/>
      <c r="S426" s="1267"/>
      <c r="T426" s="1268"/>
      <c r="U426" s="473"/>
      <c r="V426" s="473"/>
      <c r="W426" s="473"/>
      <c r="X426" s="473"/>
      <c r="Y426" s="473"/>
      <c r="Z426" s="473"/>
      <c r="AA426" s="473"/>
      <c r="AB426" s="473"/>
      <c r="AC426" s="473"/>
      <c r="AD426" s="473"/>
      <c r="AE426" s="454"/>
      <c r="AF426" s="620"/>
      <c r="AG426">
        <f>IF(OR(Q426="",Q426="NS"),1,LEN(Q426)-LEN(INT(Q426))-1)</f>
        <v>1</v>
      </c>
      <c r="AH426">
        <f>IF(AG426&lt;6,0,1)</f>
        <v>0</v>
      </c>
      <c r="AI426">
        <f>IF(OR(Q426="",Q426="NS",Q426&lt;=100),0,1)</f>
        <v>0</v>
      </c>
    </row>
    <row r="427" spans="1:40" ht="19.5" customHeight="1" x14ac:dyDescent="0.25">
      <c r="A427" s="455"/>
      <c r="B427" s="328"/>
      <c r="C427" s="473"/>
      <c r="D427" s="473"/>
      <c r="E427" s="473"/>
      <c r="F427" s="473"/>
      <c r="G427" s="473"/>
      <c r="H427" s="473"/>
      <c r="I427" s="473"/>
      <c r="J427" s="465"/>
      <c r="K427" s="478"/>
      <c r="L427" s="478"/>
      <c r="M427" s="478"/>
      <c r="N427" s="478"/>
      <c r="O427" s="478"/>
      <c r="P427" s="479" t="s">
        <v>95</v>
      </c>
      <c r="Q427" s="1284">
        <f>IF(AND(SUM(Q424:T426)=0,COUNTIF(Q424:T426,"NS")&gt;0),"NS",SUM(Q424:T426))</f>
        <v>3.6000000000000002E-4</v>
      </c>
      <c r="R427" s="1285"/>
      <c r="S427" s="1285"/>
      <c r="T427" s="1286"/>
      <c r="U427" s="473"/>
      <c r="V427" s="473"/>
      <c r="W427" s="473"/>
      <c r="X427" s="473"/>
      <c r="Y427" s="473"/>
      <c r="Z427" s="473"/>
      <c r="AA427" s="473"/>
      <c r="AB427" s="473"/>
      <c r="AC427" s="473"/>
      <c r="AD427" s="473"/>
      <c r="AE427" s="454"/>
      <c r="AF427" s="620"/>
      <c r="AH427" s="691">
        <f>SUM(AH424:AH426)</f>
        <v>0</v>
      </c>
      <c r="AI427" s="691">
        <f>SUM(AI424:AI426)</f>
        <v>0</v>
      </c>
    </row>
    <row r="428" spans="1:40" ht="15.75" customHeight="1" x14ac:dyDescent="0.25">
      <c r="A428" s="461"/>
      <c r="B428" s="837" t="str">
        <f>IF(AH427=0,"","ERROR: El porcentaje registrado no puede exceder de 5 decimales")</f>
        <v/>
      </c>
      <c r="C428" s="837"/>
      <c r="D428" s="837"/>
      <c r="E428" s="837"/>
      <c r="F428" s="837"/>
      <c r="G428" s="837"/>
      <c r="H428" s="837"/>
      <c r="I428" s="837"/>
      <c r="J428" s="837"/>
      <c r="K428" s="837"/>
      <c r="L428" s="837"/>
      <c r="M428" s="837"/>
      <c r="N428" s="837"/>
      <c r="O428" s="837"/>
      <c r="P428" s="837"/>
      <c r="Q428" s="837"/>
      <c r="R428" s="837"/>
      <c r="S428" s="837"/>
      <c r="T428" s="837"/>
      <c r="U428" s="837"/>
      <c r="V428" s="837"/>
      <c r="W428" s="837"/>
      <c r="X428" s="837"/>
      <c r="Y428" s="837"/>
      <c r="Z428" s="837"/>
      <c r="AA428" s="837"/>
      <c r="AB428" s="837"/>
      <c r="AC428" s="837"/>
      <c r="AD428" s="837"/>
      <c r="AE428" s="462"/>
      <c r="AF428" s="621"/>
    </row>
    <row r="429" spans="1:40" ht="15.75" customHeight="1" x14ac:dyDescent="0.25">
      <c r="A429" s="461"/>
      <c r="B429" s="837" t="str">
        <f>IF(AI427=0,"","ERROR: El porcentaje registrado no puede ser mayor a 100")</f>
        <v/>
      </c>
      <c r="C429" s="837"/>
      <c r="D429" s="837"/>
      <c r="E429" s="837"/>
      <c r="F429" s="837"/>
      <c r="G429" s="837"/>
      <c r="H429" s="837"/>
      <c r="I429" s="837"/>
      <c r="J429" s="837"/>
      <c r="K429" s="837"/>
      <c r="L429" s="837"/>
      <c r="M429" s="837"/>
      <c r="N429" s="837"/>
      <c r="O429" s="837"/>
      <c r="P429" s="837"/>
      <c r="Q429" s="837"/>
      <c r="R429" s="837"/>
      <c r="S429" s="837"/>
      <c r="T429" s="837"/>
      <c r="U429" s="837"/>
      <c r="V429" s="837"/>
      <c r="W429" s="837"/>
      <c r="X429" s="837"/>
      <c r="Y429" s="837"/>
      <c r="Z429" s="837"/>
      <c r="AA429" s="837"/>
      <c r="AB429" s="837"/>
      <c r="AC429" s="837"/>
      <c r="AD429" s="837"/>
      <c r="AE429" s="462"/>
      <c r="AF429" s="621"/>
    </row>
    <row r="430" spans="1:40" ht="15.75" customHeight="1" x14ac:dyDescent="0.25">
      <c r="A430" s="461"/>
      <c r="B430" s="837" t="str">
        <f>IF(AN424=0,"","ERROR: Revisar La suma de los datos registrados ya que no coincide con la pregunta anterior")</f>
        <v/>
      </c>
      <c r="C430" s="837"/>
      <c r="D430" s="837"/>
      <c r="E430" s="837"/>
      <c r="F430" s="837"/>
      <c r="G430" s="837"/>
      <c r="H430" s="837"/>
      <c r="I430" s="837"/>
      <c r="J430" s="837"/>
      <c r="K430" s="837"/>
      <c r="L430" s="837"/>
      <c r="M430" s="837"/>
      <c r="N430" s="837"/>
      <c r="O430" s="837"/>
      <c r="P430" s="837"/>
      <c r="Q430" s="837"/>
      <c r="R430" s="837"/>
      <c r="S430" s="837"/>
      <c r="T430" s="837"/>
      <c r="U430" s="837"/>
      <c r="V430" s="837"/>
      <c r="W430" s="837"/>
      <c r="X430" s="837"/>
      <c r="Y430" s="837"/>
      <c r="Z430" s="837"/>
      <c r="AA430" s="837"/>
      <c r="AB430" s="837"/>
      <c r="AC430" s="837"/>
      <c r="AD430" s="837"/>
      <c r="AE430" s="462"/>
      <c r="AF430" s="621"/>
    </row>
    <row r="431" spans="1:40" ht="15.75" customHeight="1" thickBot="1" x14ac:dyDescent="0.3">
      <c r="A431" s="461"/>
      <c r="B431" s="855" t="str">
        <f>IF(OR(AG422=12,AG422=9),"","ERROR: Favor de llenar todas la celdas, si no se cuenta con la información registrar NS")</f>
        <v/>
      </c>
      <c r="C431" s="855"/>
      <c r="D431" s="855"/>
      <c r="E431" s="855"/>
      <c r="F431" s="855"/>
      <c r="G431" s="855"/>
      <c r="H431" s="855"/>
      <c r="I431" s="855"/>
      <c r="J431" s="855"/>
      <c r="K431" s="855"/>
      <c r="L431" s="855"/>
      <c r="M431" s="855"/>
      <c r="N431" s="855"/>
      <c r="O431" s="855"/>
      <c r="P431" s="855"/>
      <c r="Q431" s="855"/>
      <c r="R431" s="855"/>
      <c r="S431" s="855"/>
      <c r="T431" s="855"/>
      <c r="U431" s="855"/>
      <c r="V431" s="855"/>
      <c r="W431" s="855"/>
      <c r="X431" s="855"/>
      <c r="Y431" s="855"/>
      <c r="Z431" s="855"/>
      <c r="AA431" s="855"/>
      <c r="AB431" s="855"/>
      <c r="AC431" s="855"/>
      <c r="AD431" s="855"/>
      <c r="AE431" s="462"/>
      <c r="AF431" s="621"/>
    </row>
    <row r="432" spans="1:40" ht="15.75" thickBot="1" x14ac:dyDescent="0.3">
      <c r="A432" s="293"/>
      <c r="B432" s="1109" t="s">
        <v>414</v>
      </c>
      <c r="C432" s="1110"/>
      <c r="D432" s="1110"/>
      <c r="E432" s="1110"/>
      <c r="F432" s="1110"/>
      <c r="G432" s="1110"/>
      <c r="H432" s="1110"/>
      <c r="I432" s="1110"/>
      <c r="J432" s="1110"/>
      <c r="K432" s="1110"/>
      <c r="L432" s="1110"/>
      <c r="M432" s="1110"/>
      <c r="N432" s="1110"/>
      <c r="O432" s="1110"/>
      <c r="P432" s="1110"/>
      <c r="Q432" s="1110"/>
      <c r="R432" s="1110"/>
      <c r="S432" s="1110"/>
      <c r="T432" s="1110"/>
      <c r="U432" s="1110"/>
      <c r="V432" s="1110"/>
      <c r="W432" s="1110"/>
      <c r="X432" s="1110"/>
      <c r="Y432" s="1110"/>
      <c r="Z432" s="1110"/>
      <c r="AA432" s="1110"/>
      <c r="AB432" s="1110"/>
      <c r="AC432" s="1110"/>
      <c r="AD432" s="1111"/>
      <c r="AE432" s="296"/>
      <c r="AF432" s="614"/>
    </row>
    <row r="433" spans="1:32" ht="15" x14ac:dyDescent="0.25">
      <c r="A433" s="359"/>
      <c r="B433" s="935" t="s">
        <v>71</v>
      </c>
      <c r="C433" s="936"/>
      <c r="D433" s="936"/>
      <c r="E433" s="936"/>
      <c r="F433" s="936"/>
      <c r="G433" s="936"/>
      <c r="H433" s="936"/>
      <c r="I433" s="936"/>
      <c r="J433" s="936"/>
      <c r="K433" s="936"/>
      <c r="L433" s="936"/>
      <c r="M433" s="936"/>
      <c r="N433" s="936"/>
      <c r="O433" s="936"/>
      <c r="P433" s="936"/>
      <c r="Q433" s="936"/>
      <c r="R433" s="936"/>
      <c r="S433" s="936"/>
      <c r="T433" s="936"/>
      <c r="U433" s="936"/>
      <c r="V433" s="936"/>
      <c r="W433" s="936"/>
      <c r="X433" s="936"/>
      <c r="Y433" s="936"/>
      <c r="Z433" s="936"/>
      <c r="AA433" s="936"/>
      <c r="AB433" s="936"/>
      <c r="AC433" s="936"/>
      <c r="AD433" s="937"/>
      <c r="AE433" s="361"/>
      <c r="AF433" s="614"/>
    </row>
    <row r="434" spans="1:32" ht="50.25" customHeight="1" x14ac:dyDescent="0.25">
      <c r="A434" s="362"/>
      <c r="B434" s="363"/>
      <c r="C434" s="938" t="s">
        <v>415</v>
      </c>
      <c r="D434" s="938"/>
      <c r="E434" s="938"/>
      <c r="F434" s="938"/>
      <c r="G434" s="938"/>
      <c r="H434" s="938"/>
      <c r="I434" s="938"/>
      <c r="J434" s="938"/>
      <c r="K434" s="938"/>
      <c r="L434" s="938"/>
      <c r="M434" s="938"/>
      <c r="N434" s="938"/>
      <c r="O434" s="938"/>
      <c r="P434" s="938"/>
      <c r="Q434" s="938"/>
      <c r="R434" s="938"/>
      <c r="S434" s="938"/>
      <c r="T434" s="938"/>
      <c r="U434" s="938"/>
      <c r="V434" s="938"/>
      <c r="W434" s="938"/>
      <c r="X434" s="938"/>
      <c r="Y434" s="938"/>
      <c r="Z434" s="938"/>
      <c r="AA434" s="938"/>
      <c r="AB434" s="938"/>
      <c r="AC434" s="938"/>
      <c r="AD434" s="939"/>
      <c r="AE434" s="333"/>
      <c r="AF434" s="614"/>
    </row>
    <row r="435" spans="1:32" ht="27.75" customHeight="1" x14ac:dyDescent="0.25">
      <c r="A435" s="362"/>
      <c r="B435" s="363"/>
      <c r="C435" s="840" t="s">
        <v>235</v>
      </c>
      <c r="D435" s="840"/>
      <c r="E435" s="840"/>
      <c r="F435" s="840"/>
      <c r="G435" s="840"/>
      <c r="H435" s="840"/>
      <c r="I435" s="840"/>
      <c r="J435" s="840"/>
      <c r="K435" s="840"/>
      <c r="L435" s="840"/>
      <c r="M435" s="840"/>
      <c r="N435" s="840"/>
      <c r="O435" s="840"/>
      <c r="P435" s="840"/>
      <c r="Q435" s="840"/>
      <c r="R435" s="840"/>
      <c r="S435" s="840"/>
      <c r="T435" s="840"/>
      <c r="U435" s="840"/>
      <c r="V435" s="840"/>
      <c r="W435" s="840"/>
      <c r="X435" s="840"/>
      <c r="Y435" s="840"/>
      <c r="Z435" s="840"/>
      <c r="AA435" s="840"/>
      <c r="AB435" s="840"/>
      <c r="AC435" s="840"/>
      <c r="AD435" s="841"/>
      <c r="AE435" s="333"/>
      <c r="AF435" s="614"/>
    </row>
    <row r="436" spans="1:32" ht="27.75" customHeight="1" x14ac:dyDescent="0.25">
      <c r="A436" s="362"/>
      <c r="B436" s="363"/>
      <c r="C436" s="840" t="s">
        <v>225</v>
      </c>
      <c r="D436" s="840"/>
      <c r="E436" s="840"/>
      <c r="F436" s="840"/>
      <c r="G436" s="840"/>
      <c r="H436" s="840"/>
      <c r="I436" s="840"/>
      <c r="J436" s="840"/>
      <c r="K436" s="840"/>
      <c r="L436" s="840"/>
      <c r="M436" s="840"/>
      <c r="N436" s="840"/>
      <c r="O436" s="840"/>
      <c r="P436" s="840"/>
      <c r="Q436" s="840"/>
      <c r="R436" s="840"/>
      <c r="S436" s="840"/>
      <c r="T436" s="840"/>
      <c r="U436" s="840"/>
      <c r="V436" s="840"/>
      <c r="W436" s="840"/>
      <c r="X436" s="840"/>
      <c r="Y436" s="840"/>
      <c r="Z436" s="840"/>
      <c r="AA436" s="840"/>
      <c r="AB436" s="840"/>
      <c r="AC436" s="840"/>
      <c r="AD436" s="841"/>
      <c r="AE436" s="333"/>
      <c r="AF436" s="614"/>
    </row>
    <row r="437" spans="1:32" ht="15" x14ac:dyDescent="0.25">
      <c r="A437" s="359"/>
      <c r="B437" s="364"/>
      <c r="C437" s="842" t="s">
        <v>226</v>
      </c>
      <c r="D437" s="842"/>
      <c r="E437" s="842"/>
      <c r="F437" s="842"/>
      <c r="G437" s="842"/>
      <c r="H437" s="842"/>
      <c r="I437" s="842"/>
      <c r="J437" s="842"/>
      <c r="K437" s="842"/>
      <c r="L437" s="842"/>
      <c r="M437" s="842"/>
      <c r="N437" s="842"/>
      <c r="O437" s="842"/>
      <c r="P437" s="842"/>
      <c r="Q437" s="842"/>
      <c r="R437" s="842"/>
      <c r="S437" s="842"/>
      <c r="T437" s="842"/>
      <c r="U437" s="842"/>
      <c r="V437" s="842"/>
      <c r="W437" s="842"/>
      <c r="X437" s="842"/>
      <c r="Y437" s="842"/>
      <c r="Z437" s="842"/>
      <c r="AA437" s="842"/>
      <c r="AB437" s="842"/>
      <c r="AC437" s="842"/>
      <c r="AD437" s="843"/>
      <c r="AE437" s="323"/>
      <c r="AF437" s="614"/>
    </row>
    <row r="438" spans="1:32" ht="15" x14ac:dyDescent="0.25">
      <c r="A438" s="293"/>
      <c r="B438" s="1147" t="s">
        <v>72</v>
      </c>
      <c r="C438" s="1148"/>
      <c r="D438" s="1148"/>
      <c r="E438" s="1148"/>
      <c r="F438" s="1148"/>
      <c r="G438" s="1148"/>
      <c r="H438" s="1148"/>
      <c r="I438" s="1148"/>
      <c r="J438" s="1148"/>
      <c r="K438" s="1148"/>
      <c r="L438" s="1148"/>
      <c r="M438" s="1148"/>
      <c r="N438" s="1148"/>
      <c r="O438" s="1148"/>
      <c r="P438" s="1148"/>
      <c r="Q438" s="1148"/>
      <c r="R438" s="1148"/>
      <c r="S438" s="1148"/>
      <c r="T438" s="1148"/>
      <c r="U438" s="1148"/>
      <c r="V438" s="1148"/>
      <c r="W438" s="1148"/>
      <c r="X438" s="1148"/>
      <c r="Y438" s="1148"/>
      <c r="Z438" s="1148"/>
      <c r="AA438" s="1148"/>
      <c r="AB438" s="1148"/>
      <c r="AC438" s="1148"/>
      <c r="AD438" s="1149"/>
      <c r="AE438" s="296"/>
      <c r="AF438" s="614"/>
    </row>
    <row r="439" spans="1:32" ht="27" customHeight="1" x14ac:dyDescent="0.25">
      <c r="A439" s="293"/>
      <c r="B439" s="653"/>
      <c r="C439" s="1139" t="s">
        <v>922</v>
      </c>
      <c r="D439" s="1139"/>
      <c r="E439" s="1139"/>
      <c r="F439" s="1139"/>
      <c r="G439" s="1139"/>
      <c r="H439" s="1139"/>
      <c r="I439" s="1139"/>
      <c r="J439" s="1139"/>
      <c r="K439" s="1139"/>
      <c r="L439" s="1139"/>
      <c r="M439" s="1139"/>
      <c r="N439" s="1139"/>
      <c r="O439" s="1139"/>
      <c r="P439" s="1139"/>
      <c r="Q439" s="1139"/>
      <c r="R439" s="1139"/>
      <c r="S439" s="1139"/>
      <c r="T439" s="1139"/>
      <c r="U439" s="1139"/>
      <c r="V439" s="1139"/>
      <c r="W439" s="1139"/>
      <c r="X439" s="1139"/>
      <c r="Y439" s="1139"/>
      <c r="Z439" s="1139"/>
      <c r="AA439" s="1139"/>
      <c r="AB439" s="1139"/>
      <c r="AC439" s="1139"/>
      <c r="AD439" s="1140"/>
      <c r="AE439" s="296"/>
      <c r="AF439" s="614"/>
    </row>
    <row r="440" spans="1:32" ht="24.75" customHeight="1" x14ac:dyDescent="0.25">
      <c r="A440" s="293"/>
      <c r="B440" s="147"/>
      <c r="C440" s="1139" t="s">
        <v>923</v>
      </c>
      <c r="D440" s="1139"/>
      <c r="E440" s="1139"/>
      <c r="F440" s="1139"/>
      <c r="G440" s="1139"/>
      <c r="H440" s="1139"/>
      <c r="I440" s="1139"/>
      <c r="J440" s="1139"/>
      <c r="K440" s="1139"/>
      <c r="L440" s="1139"/>
      <c r="M440" s="1139"/>
      <c r="N440" s="1139"/>
      <c r="O440" s="1139"/>
      <c r="P440" s="1139"/>
      <c r="Q440" s="1139"/>
      <c r="R440" s="1139"/>
      <c r="S440" s="1139"/>
      <c r="T440" s="1139"/>
      <c r="U440" s="1139"/>
      <c r="V440" s="1139"/>
      <c r="W440" s="1139"/>
      <c r="X440" s="1139"/>
      <c r="Y440" s="1139"/>
      <c r="Z440" s="1139"/>
      <c r="AA440" s="1139"/>
      <c r="AB440" s="1139"/>
      <c r="AC440" s="1139"/>
      <c r="AD440" s="1140"/>
      <c r="AE440" s="296"/>
      <c r="AF440" s="614"/>
    </row>
    <row r="441" spans="1:32" ht="48.75" customHeight="1" x14ac:dyDescent="0.25">
      <c r="A441" s="293"/>
      <c r="B441" s="147"/>
      <c r="C441" s="1139" t="s">
        <v>924</v>
      </c>
      <c r="D441" s="1139"/>
      <c r="E441" s="1139"/>
      <c r="F441" s="1139"/>
      <c r="G441" s="1139"/>
      <c r="H441" s="1139"/>
      <c r="I441" s="1139"/>
      <c r="J441" s="1139"/>
      <c r="K441" s="1139"/>
      <c r="L441" s="1139"/>
      <c r="M441" s="1139"/>
      <c r="N441" s="1139"/>
      <c r="O441" s="1139"/>
      <c r="P441" s="1139"/>
      <c r="Q441" s="1139"/>
      <c r="R441" s="1139"/>
      <c r="S441" s="1139"/>
      <c r="T441" s="1139"/>
      <c r="U441" s="1139"/>
      <c r="V441" s="1139"/>
      <c r="W441" s="1139"/>
      <c r="X441" s="1139"/>
      <c r="Y441" s="1139"/>
      <c r="Z441" s="1139"/>
      <c r="AA441" s="1139"/>
      <c r="AB441" s="1139"/>
      <c r="AC441" s="1139"/>
      <c r="AD441" s="1140"/>
      <c r="AE441" s="296"/>
      <c r="AF441" s="614"/>
    </row>
    <row r="442" spans="1:32" ht="36.75" customHeight="1" x14ac:dyDescent="0.25">
      <c r="A442" s="293"/>
      <c r="B442" s="147"/>
      <c r="C442" s="1139" t="s">
        <v>925</v>
      </c>
      <c r="D442" s="1139"/>
      <c r="E442" s="1139"/>
      <c r="F442" s="1139"/>
      <c r="G442" s="1139"/>
      <c r="H442" s="1139"/>
      <c r="I442" s="1139"/>
      <c r="J442" s="1139"/>
      <c r="K442" s="1139"/>
      <c r="L442" s="1139"/>
      <c r="M442" s="1139"/>
      <c r="N442" s="1139"/>
      <c r="O442" s="1139"/>
      <c r="P442" s="1139"/>
      <c r="Q442" s="1139"/>
      <c r="R442" s="1139"/>
      <c r="S442" s="1139"/>
      <c r="T442" s="1139"/>
      <c r="U442" s="1139"/>
      <c r="V442" s="1139"/>
      <c r="W442" s="1139"/>
      <c r="X442" s="1139"/>
      <c r="Y442" s="1139"/>
      <c r="Z442" s="1139"/>
      <c r="AA442" s="1139"/>
      <c r="AB442" s="1139"/>
      <c r="AC442" s="1139"/>
      <c r="AD442" s="1140"/>
      <c r="AE442" s="296"/>
      <c r="AF442" s="614"/>
    </row>
    <row r="443" spans="1:32" ht="36" customHeight="1" x14ac:dyDescent="0.25">
      <c r="A443" s="293"/>
      <c r="B443" s="147"/>
      <c r="C443" s="1139" t="s">
        <v>926</v>
      </c>
      <c r="D443" s="1139"/>
      <c r="E443" s="1139"/>
      <c r="F443" s="1139"/>
      <c r="G443" s="1139"/>
      <c r="H443" s="1139"/>
      <c r="I443" s="1139"/>
      <c r="J443" s="1139"/>
      <c r="K443" s="1139"/>
      <c r="L443" s="1139"/>
      <c r="M443" s="1139"/>
      <c r="N443" s="1139"/>
      <c r="O443" s="1139"/>
      <c r="P443" s="1139"/>
      <c r="Q443" s="1139"/>
      <c r="R443" s="1139"/>
      <c r="S443" s="1139"/>
      <c r="T443" s="1139"/>
      <c r="U443" s="1139"/>
      <c r="V443" s="1139"/>
      <c r="W443" s="1139"/>
      <c r="X443" s="1139"/>
      <c r="Y443" s="1139"/>
      <c r="Z443" s="1139"/>
      <c r="AA443" s="1139"/>
      <c r="AB443" s="1139"/>
      <c r="AC443" s="1139"/>
      <c r="AD443" s="1140"/>
      <c r="AE443" s="296"/>
      <c r="AF443" s="614"/>
    </row>
    <row r="444" spans="1:32" ht="24" customHeight="1" x14ac:dyDescent="0.25">
      <c r="A444" s="293"/>
      <c r="B444" s="147"/>
      <c r="C444" s="1139" t="s">
        <v>927</v>
      </c>
      <c r="D444" s="1139"/>
      <c r="E444" s="1139"/>
      <c r="F444" s="1139"/>
      <c r="G444" s="1139"/>
      <c r="H444" s="1139"/>
      <c r="I444" s="1139"/>
      <c r="J444" s="1139"/>
      <c r="K444" s="1139"/>
      <c r="L444" s="1139"/>
      <c r="M444" s="1139"/>
      <c r="N444" s="1139"/>
      <c r="O444" s="1139"/>
      <c r="P444" s="1139"/>
      <c r="Q444" s="1139"/>
      <c r="R444" s="1139"/>
      <c r="S444" s="1139"/>
      <c r="T444" s="1139"/>
      <c r="U444" s="1139"/>
      <c r="V444" s="1139"/>
      <c r="W444" s="1139"/>
      <c r="X444" s="1139"/>
      <c r="Y444" s="1139"/>
      <c r="Z444" s="1139"/>
      <c r="AA444" s="1139"/>
      <c r="AB444" s="1139"/>
      <c r="AC444" s="1139"/>
      <c r="AD444" s="1140"/>
      <c r="AE444" s="296"/>
      <c r="AF444" s="614"/>
    </row>
    <row r="445" spans="1:32" ht="26.25" customHeight="1" x14ac:dyDescent="0.25">
      <c r="A445" s="293"/>
      <c r="B445" s="147"/>
      <c r="C445" s="1139" t="s">
        <v>928</v>
      </c>
      <c r="D445" s="1139"/>
      <c r="E445" s="1139"/>
      <c r="F445" s="1139"/>
      <c r="G445" s="1139"/>
      <c r="H445" s="1139"/>
      <c r="I445" s="1139"/>
      <c r="J445" s="1139"/>
      <c r="K445" s="1139"/>
      <c r="L445" s="1139"/>
      <c r="M445" s="1139"/>
      <c r="N445" s="1139"/>
      <c r="O445" s="1139"/>
      <c r="P445" s="1139"/>
      <c r="Q445" s="1139"/>
      <c r="R445" s="1139"/>
      <c r="S445" s="1139"/>
      <c r="T445" s="1139"/>
      <c r="U445" s="1139"/>
      <c r="V445" s="1139"/>
      <c r="W445" s="1139"/>
      <c r="X445" s="1139"/>
      <c r="Y445" s="1139"/>
      <c r="Z445" s="1139"/>
      <c r="AA445" s="1139"/>
      <c r="AB445" s="1139"/>
      <c r="AC445" s="1139"/>
      <c r="AD445" s="1140"/>
      <c r="AE445" s="296"/>
      <c r="AF445" s="614"/>
    </row>
    <row r="446" spans="1:32" ht="30" customHeight="1" x14ac:dyDescent="0.25">
      <c r="A446" s="293"/>
      <c r="B446" s="363"/>
      <c r="C446" s="1139" t="s">
        <v>929</v>
      </c>
      <c r="D446" s="1139"/>
      <c r="E446" s="1139"/>
      <c r="F446" s="1139"/>
      <c r="G446" s="1139"/>
      <c r="H446" s="1139"/>
      <c r="I446" s="1139"/>
      <c r="J446" s="1139"/>
      <c r="K446" s="1139"/>
      <c r="L446" s="1139"/>
      <c r="M446" s="1139"/>
      <c r="N446" s="1139"/>
      <c r="O446" s="1139"/>
      <c r="P446" s="1139"/>
      <c r="Q446" s="1139"/>
      <c r="R446" s="1139"/>
      <c r="S446" s="1139"/>
      <c r="T446" s="1139"/>
      <c r="U446" s="1139"/>
      <c r="V446" s="1139"/>
      <c r="W446" s="1139"/>
      <c r="X446" s="1139"/>
      <c r="Y446" s="1139"/>
      <c r="Z446" s="1139"/>
      <c r="AA446" s="1139"/>
      <c r="AB446" s="1139"/>
      <c r="AC446" s="1139"/>
      <c r="AD446" s="1140"/>
      <c r="AE446" s="296"/>
      <c r="AF446" s="616"/>
    </row>
    <row r="447" spans="1:32" ht="30" customHeight="1" x14ac:dyDescent="0.25">
      <c r="A447" s="293"/>
      <c r="B447" s="363"/>
      <c r="C447" s="1139" t="s">
        <v>930</v>
      </c>
      <c r="D447" s="1139"/>
      <c r="E447" s="1139"/>
      <c r="F447" s="1139"/>
      <c r="G447" s="1139"/>
      <c r="H447" s="1139"/>
      <c r="I447" s="1139"/>
      <c r="J447" s="1139"/>
      <c r="K447" s="1139"/>
      <c r="L447" s="1139"/>
      <c r="M447" s="1139"/>
      <c r="N447" s="1139"/>
      <c r="O447" s="1139"/>
      <c r="P447" s="1139"/>
      <c r="Q447" s="1139"/>
      <c r="R447" s="1139"/>
      <c r="S447" s="1139"/>
      <c r="T447" s="1139"/>
      <c r="U447" s="1139"/>
      <c r="V447" s="1139"/>
      <c r="W447" s="1139"/>
      <c r="X447" s="1139"/>
      <c r="Y447" s="1139"/>
      <c r="Z447" s="1139"/>
      <c r="AA447" s="1139"/>
      <c r="AB447" s="1139"/>
      <c r="AC447" s="1139"/>
      <c r="AD447" s="1140"/>
      <c r="AE447" s="296"/>
      <c r="AF447" s="616"/>
    </row>
    <row r="448" spans="1:32" ht="30" customHeight="1" x14ac:dyDescent="0.25">
      <c r="A448" s="293"/>
      <c r="B448" s="363"/>
      <c r="C448" s="1139" t="s">
        <v>931</v>
      </c>
      <c r="D448" s="1139"/>
      <c r="E448" s="1139"/>
      <c r="F448" s="1139"/>
      <c r="G448" s="1139"/>
      <c r="H448" s="1139"/>
      <c r="I448" s="1139"/>
      <c r="J448" s="1139"/>
      <c r="K448" s="1139"/>
      <c r="L448" s="1139"/>
      <c r="M448" s="1139"/>
      <c r="N448" s="1139"/>
      <c r="O448" s="1139"/>
      <c r="P448" s="1139"/>
      <c r="Q448" s="1139"/>
      <c r="R448" s="1139"/>
      <c r="S448" s="1139"/>
      <c r="T448" s="1139"/>
      <c r="U448" s="1139"/>
      <c r="V448" s="1139"/>
      <c r="W448" s="1139"/>
      <c r="X448" s="1139"/>
      <c r="Y448" s="1139"/>
      <c r="Z448" s="1139"/>
      <c r="AA448" s="1139"/>
      <c r="AB448" s="1139"/>
      <c r="AC448" s="1139"/>
      <c r="AD448" s="1140"/>
      <c r="AE448" s="296"/>
      <c r="AF448" s="616"/>
    </row>
    <row r="449" spans="1:32" ht="30" customHeight="1" x14ac:dyDescent="0.25">
      <c r="A449" s="293"/>
      <c r="B449" s="363"/>
      <c r="C449" s="1139" t="s">
        <v>932</v>
      </c>
      <c r="D449" s="1139"/>
      <c r="E449" s="1139"/>
      <c r="F449" s="1139"/>
      <c r="G449" s="1139"/>
      <c r="H449" s="1139"/>
      <c r="I449" s="1139"/>
      <c r="J449" s="1139"/>
      <c r="K449" s="1139"/>
      <c r="L449" s="1139"/>
      <c r="M449" s="1139"/>
      <c r="N449" s="1139"/>
      <c r="O449" s="1139"/>
      <c r="P449" s="1139"/>
      <c r="Q449" s="1139"/>
      <c r="R449" s="1139"/>
      <c r="S449" s="1139"/>
      <c r="T449" s="1139"/>
      <c r="U449" s="1139"/>
      <c r="V449" s="1139"/>
      <c r="W449" s="1139"/>
      <c r="X449" s="1139"/>
      <c r="Y449" s="1139"/>
      <c r="Z449" s="1139"/>
      <c r="AA449" s="1139"/>
      <c r="AB449" s="1139"/>
      <c r="AC449" s="1139"/>
      <c r="AD449" s="1140"/>
      <c r="AE449" s="296"/>
      <c r="AF449" s="616"/>
    </row>
    <row r="450" spans="1:32" ht="30" customHeight="1" x14ac:dyDescent="0.25">
      <c r="A450" s="293"/>
      <c r="B450" s="363"/>
      <c r="C450" s="1139" t="s">
        <v>933</v>
      </c>
      <c r="D450" s="1139"/>
      <c r="E450" s="1139"/>
      <c r="F450" s="1139"/>
      <c r="G450" s="1139"/>
      <c r="H450" s="1139"/>
      <c r="I450" s="1139"/>
      <c r="J450" s="1139"/>
      <c r="K450" s="1139"/>
      <c r="L450" s="1139"/>
      <c r="M450" s="1139"/>
      <c r="N450" s="1139"/>
      <c r="O450" s="1139"/>
      <c r="P450" s="1139"/>
      <c r="Q450" s="1139"/>
      <c r="R450" s="1139"/>
      <c r="S450" s="1139"/>
      <c r="T450" s="1139"/>
      <c r="U450" s="1139"/>
      <c r="V450" s="1139"/>
      <c r="W450" s="1139"/>
      <c r="X450" s="1139"/>
      <c r="Y450" s="1139"/>
      <c r="Z450" s="1139"/>
      <c r="AA450" s="1139"/>
      <c r="AB450" s="1139"/>
      <c r="AC450" s="1139"/>
      <c r="AD450" s="1140"/>
      <c r="AE450" s="296"/>
      <c r="AF450" s="616"/>
    </row>
    <row r="451" spans="1:32" ht="25.5" customHeight="1" x14ac:dyDescent="0.25">
      <c r="A451" s="293"/>
      <c r="B451" s="148"/>
      <c r="C451" s="1139" t="s">
        <v>934</v>
      </c>
      <c r="D451" s="1139"/>
      <c r="E451" s="1139"/>
      <c r="F451" s="1139"/>
      <c r="G451" s="1139"/>
      <c r="H451" s="1139"/>
      <c r="I451" s="1139"/>
      <c r="J451" s="1139"/>
      <c r="K451" s="1139"/>
      <c r="L451" s="1139"/>
      <c r="M451" s="1139"/>
      <c r="N451" s="1139"/>
      <c r="O451" s="1139"/>
      <c r="P451" s="1139"/>
      <c r="Q451" s="1139"/>
      <c r="R451" s="1139"/>
      <c r="S451" s="1139"/>
      <c r="T451" s="1139"/>
      <c r="U451" s="1139"/>
      <c r="V451" s="1139"/>
      <c r="W451" s="1139"/>
      <c r="X451" s="1139"/>
      <c r="Y451" s="1139"/>
      <c r="Z451" s="1139"/>
      <c r="AA451" s="1139"/>
      <c r="AB451" s="1139"/>
      <c r="AC451" s="1139"/>
      <c r="AD451" s="1140"/>
      <c r="AE451" s="296"/>
      <c r="AF451" s="614"/>
    </row>
    <row r="452" spans="1:32" ht="30" customHeight="1" x14ac:dyDescent="0.25">
      <c r="A452" s="293"/>
      <c r="B452" s="148"/>
      <c r="C452" s="1139" t="s">
        <v>935</v>
      </c>
      <c r="D452" s="1139"/>
      <c r="E452" s="1139"/>
      <c r="F452" s="1139"/>
      <c r="G452" s="1139"/>
      <c r="H452" s="1139"/>
      <c r="I452" s="1139"/>
      <c r="J452" s="1139"/>
      <c r="K452" s="1139"/>
      <c r="L452" s="1139"/>
      <c r="M452" s="1139"/>
      <c r="N452" s="1139"/>
      <c r="O452" s="1139"/>
      <c r="P452" s="1139"/>
      <c r="Q452" s="1139"/>
      <c r="R452" s="1139"/>
      <c r="S452" s="1139"/>
      <c r="T452" s="1139"/>
      <c r="U452" s="1139"/>
      <c r="V452" s="1139"/>
      <c r="W452" s="1139"/>
      <c r="X452" s="1139"/>
      <c r="Y452" s="1139"/>
      <c r="Z452" s="1139"/>
      <c r="AA452" s="1139"/>
      <c r="AB452" s="1139"/>
      <c r="AC452" s="1139"/>
      <c r="AD452" s="1140"/>
      <c r="AE452" s="296"/>
      <c r="AF452" s="614"/>
    </row>
    <row r="453" spans="1:32" ht="15" customHeight="1" x14ac:dyDescent="0.25">
      <c r="A453" s="293"/>
      <c r="B453" s="148"/>
      <c r="C453" s="1141" t="s">
        <v>936</v>
      </c>
      <c r="D453" s="1141"/>
      <c r="E453" s="1141"/>
      <c r="F453" s="1141"/>
      <c r="G453" s="1141"/>
      <c r="H453" s="1141"/>
      <c r="I453" s="1141"/>
      <c r="J453" s="1141"/>
      <c r="K453" s="1141"/>
      <c r="L453" s="1141"/>
      <c r="M453" s="1141"/>
      <c r="N453" s="1141"/>
      <c r="O453" s="1141"/>
      <c r="P453" s="1141"/>
      <c r="Q453" s="1141"/>
      <c r="R453" s="1141"/>
      <c r="S453" s="1141"/>
      <c r="T453" s="1141"/>
      <c r="U453" s="1141"/>
      <c r="V453" s="1141"/>
      <c r="W453" s="1141"/>
      <c r="X453" s="1141"/>
      <c r="Y453" s="1141"/>
      <c r="Z453" s="1141"/>
      <c r="AA453" s="1141"/>
      <c r="AB453" s="1141"/>
      <c r="AC453" s="1141"/>
      <c r="AD453" s="1142"/>
      <c r="AE453" s="296"/>
      <c r="AF453" s="614"/>
    </row>
    <row r="454" spans="1:32" ht="13.5" customHeight="1" x14ac:dyDescent="0.25">
      <c r="A454" s="293"/>
      <c r="B454" s="148"/>
      <c r="C454" s="1139" t="s">
        <v>937</v>
      </c>
      <c r="D454" s="1139"/>
      <c r="E454" s="1139"/>
      <c r="F454" s="1139"/>
      <c r="G454" s="1139"/>
      <c r="H454" s="1139"/>
      <c r="I454" s="1139"/>
      <c r="J454" s="1139"/>
      <c r="K454" s="1139"/>
      <c r="L454" s="1139"/>
      <c r="M454" s="1139"/>
      <c r="N454" s="1139"/>
      <c r="O454" s="1139"/>
      <c r="P454" s="1139"/>
      <c r="Q454" s="1139"/>
      <c r="R454" s="1139"/>
      <c r="S454" s="1139"/>
      <c r="T454" s="1139"/>
      <c r="U454" s="1139"/>
      <c r="V454" s="1139"/>
      <c r="W454" s="1139"/>
      <c r="X454" s="1139"/>
      <c r="Y454" s="1139"/>
      <c r="Z454" s="1139"/>
      <c r="AA454" s="1139"/>
      <c r="AB454" s="1139"/>
      <c r="AC454" s="1139"/>
      <c r="AD454" s="1140"/>
      <c r="AE454" s="296"/>
      <c r="AF454" s="614"/>
    </row>
    <row r="455" spans="1:32" ht="24" customHeight="1" x14ac:dyDescent="0.25">
      <c r="A455" s="293"/>
      <c r="B455" s="148"/>
      <c r="C455" s="1139" t="s">
        <v>938</v>
      </c>
      <c r="D455" s="1139"/>
      <c r="E455" s="1139"/>
      <c r="F455" s="1139"/>
      <c r="G455" s="1139"/>
      <c r="H455" s="1139"/>
      <c r="I455" s="1139"/>
      <c r="J455" s="1139"/>
      <c r="K455" s="1139"/>
      <c r="L455" s="1139"/>
      <c r="M455" s="1139"/>
      <c r="N455" s="1139"/>
      <c r="O455" s="1139"/>
      <c r="P455" s="1139"/>
      <c r="Q455" s="1139"/>
      <c r="R455" s="1139"/>
      <c r="S455" s="1139"/>
      <c r="T455" s="1139"/>
      <c r="U455" s="1139"/>
      <c r="V455" s="1139"/>
      <c r="W455" s="1139"/>
      <c r="X455" s="1139"/>
      <c r="Y455" s="1139"/>
      <c r="Z455" s="1139"/>
      <c r="AA455" s="1139"/>
      <c r="AB455" s="1139"/>
      <c r="AC455" s="1139"/>
      <c r="AD455" s="1140"/>
      <c r="AE455" s="296"/>
      <c r="AF455" s="614"/>
    </row>
    <row r="456" spans="1:32" ht="24" customHeight="1" x14ac:dyDescent="0.25">
      <c r="A456" s="293"/>
      <c r="B456" s="148"/>
      <c r="C456" s="1139" t="s">
        <v>939</v>
      </c>
      <c r="D456" s="1139"/>
      <c r="E456" s="1139"/>
      <c r="F456" s="1139"/>
      <c r="G456" s="1139"/>
      <c r="H456" s="1139"/>
      <c r="I456" s="1139"/>
      <c r="J456" s="1139"/>
      <c r="K456" s="1139"/>
      <c r="L456" s="1139"/>
      <c r="M456" s="1139"/>
      <c r="N456" s="1139"/>
      <c r="O456" s="1139"/>
      <c r="P456" s="1139"/>
      <c r="Q456" s="1139"/>
      <c r="R456" s="1139"/>
      <c r="S456" s="1139"/>
      <c r="T456" s="1139"/>
      <c r="U456" s="1139"/>
      <c r="V456" s="1139"/>
      <c r="W456" s="1139"/>
      <c r="X456" s="1139"/>
      <c r="Y456" s="1139"/>
      <c r="Z456" s="1139"/>
      <c r="AA456" s="1139"/>
      <c r="AB456" s="1139"/>
      <c r="AC456" s="1139"/>
      <c r="AD456" s="1140"/>
      <c r="AE456" s="296"/>
      <c r="AF456" s="614"/>
    </row>
    <row r="457" spans="1:32" ht="25.5" customHeight="1" x14ac:dyDescent="0.25">
      <c r="A457" s="293"/>
      <c r="B457" s="148"/>
      <c r="C457" s="1139" t="s">
        <v>940</v>
      </c>
      <c r="D457" s="1139"/>
      <c r="E457" s="1139"/>
      <c r="F457" s="1139"/>
      <c r="G457" s="1139"/>
      <c r="H457" s="1139"/>
      <c r="I457" s="1139"/>
      <c r="J457" s="1139"/>
      <c r="K457" s="1139"/>
      <c r="L457" s="1139"/>
      <c r="M457" s="1139"/>
      <c r="N457" s="1139"/>
      <c r="O457" s="1139"/>
      <c r="P457" s="1139"/>
      <c r="Q457" s="1139"/>
      <c r="R457" s="1139"/>
      <c r="S457" s="1139"/>
      <c r="T457" s="1139"/>
      <c r="U457" s="1139"/>
      <c r="V457" s="1139"/>
      <c r="W457" s="1139"/>
      <c r="X457" s="1139"/>
      <c r="Y457" s="1139"/>
      <c r="Z457" s="1139"/>
      <c r="AA457" s="1139"/>
      <c r="AB457" s="1139"/>
      <c r="AC457" s="1139"/>
      <c r="AD457" s="1140"/>
      <c r="AE457" s="296"/>
      <c r="AF457" s="614"/>
    </row>
    <row r="458" spans="1:32" ht="34.5" customHeight="1" x14ac:dyDescent="0.25">
      <c r="A458" s="293"/>
      <c r="B458" s="148"/>
      <c r="C458" s="1139" t="s">
        <v>941</v>
      </c>
      <c r="D458" s="1139"/>
      <c r="E458" s="1139"/>
      <c r="F458" s="1139"/>
      <c r="G458" s="1139"/>
      <c r="H458" s="1139"/>
      <c r="I458" s="1139"/>
      <c r="J458" s="1139"/>
      <c r="K458" s="1139"/>
      <c r="L458" s="1139"/>
      <c r="M458" s="1139"/>
      <c r="N458" s="1139"/>
      <c r="O458" s="1139"/>
      <c r="P458" s="1139"/>
      <c r="Q458" s="1139"/>
      <c r="R458" s="1139"/>
      <c r="S458" s="1139"/>
      <c r="T458" s="1139"/>
      <c r="U458" s="1139"/>
      <c r="V458" s="1139"/>
      <c r="W458" s="1139"/>
      <c r="X458" s="1139"/>
      <c r="Y458" s="1139"/>
      <c r="Z458" s="1139"/>
      <c r="AA458" s="1139"/>
      <c r="AB458" s="1139"/>
      <c r="AC458" s="1139"/>
      <c r="AD458" s="1140"/>
      <c r="AE458" s="296"/>
      <c r="AF458" s="614"/>
    </row>
    <row r="459" spans="1:32" ht="47.25" customHeight="1" x14ac:dyDescent="0.25">
      <c r="A459" s="293"/>
      <c r="B459" s="148"/>
      <c r="C459" s="1139" t="s">
        <v>942</v>
      </c>
      <c r="D459" s="1143"/>
      <c r="E459" s="1143"/>
      <c r="F459" s="1143"/>
      <c r="G459" s="1143"/>
      <c r="H459" s="1143"/>
      <c r="I459" s="1143"/>
      <c r="J459" s="1143"/>
      <c r="K459" s="1143"/>
      <c r="L459" s="1143"/>
      <c r="M459" s="1143"/>
      <c r="N459" s="1143"/>
      <c r="O459" s="1143"/>
      <c r="P459" s="1143"/>
      <c r="Q459" s="1143"/>
      <c r="R459" s="1143"/>
      <c r="S459" s="1143"/>
      <c r="T459" s="1143"/>
      <c r="U459" s="1143"/>
      <c r="V459" s="1143"/>
      <c r="W459" s="1143"/>
      <c r="X459" s="1143"/>
      <c r="Y459" s="1143"/>
      <c r="Z459" s="1143"/>
      <c r="AA459" s="1143"/>
      <c r="AB459" s="1143"/>
      <c r="AC459" s="1143"/>
      <c r="AD459" s="1144"/>
      <c r="AE459" s="296"/>
      <c r="AF459" s="614"/>
    </row>
    <row r="460" spans="1:32" ht="36" customHeight="1" x14ac:dyDescent="0.25">
      <c r="A460" s="293"/>
      <c r="B460" s="148"/>
      <c r="C460" s="1139" t="s">
        <v>943</v>
      </c>
      <c r="D460" s="1143"/>
      <c r="E460" s="1143"/>
      <c r="F460" s="1143"/>
      <c r="G460" s="1143"/>
      <c r="H460" s="1143"/>
      <c r="I460" s="1143"/>
      <c r="J460" s="1143"/>
      <c r="K460" s="1143"/>
      <c r="L460" s="1143"/>
      <c r="M460" s="1143"/>
      <c r="N460" s="1143"/>
      <c r="O460" s="1143"/>
      <c r="P460" s="1143"/>
      <c r="Q460" s="1143"/>
      <c r="R460" s="1143"/>
      <c r="S460" s="1143"/>
      <c r="T460" s="1143"/>
      <c r="U460" s="1143"/>
      <c r="V460" s="1143"/>
      <c r="W460" s="1143"/>
      <c r="X460" s="1143"/>
      <c r="Y460" s="1143"/>
      <c r="Z460" s="1143"/>
      <c r="AA460" s="1143"/>
      <c r="AB460" s="1143"/>
      <c r="AC460" s="1143"/>
      <c r="AD460" s="1144"/>
      <c r="AE460" s="296"/>
      <c r="AF460" s="614"/>
    </row>
    <row r="461" spans="1:32" ht="27" customHeight="1" x14ac:dyDescent="0.25">
      <c r="A461" s="293"/>
      <c r="B461" s="148"/>
      <c r="C461" s="916" t="s">
        <v>944</v>
      </c>
      <c r="D461" s="916"/>
      <c r="E461" s="916"/>
      <c r="F461" s="916"/>
      <c r="G461" s="916"/>
      <c r="H461" s="916"/>
      <c r="I461" s="916"/>
      <c r="J461" s="916"/>
      <c r="K461" s="916"/>
      <c r="L461" s="916"/>
      <c r="M461" s="916"/>
      <c r="N461" s="916"/>
      <c r="O461" s="916"/>
      <c r="P461" s="916"/>
      <c r="Q461" s="916"/>
      <c r="R461" s="916"/>
      <c r="S461" s="916"/>
      <c r="T461" s="916"/>
      <c r="U461" s="916"/>
      <c r="V461" s="916"/>
      <c r="W461" s="916"/>
      <c r="X461" s="916"/>
      <c r="Y461" s="916"/>
      <c r="Z461" s="916"/>
      <c r="AA461" s="916"/>
      <c r="AB461" s="916"/>
      <c r="AC461" s="916"/>
      <c r="AD461" s="917"/>
      <c r="AE461" s="296"/>
      <c r="AF461" s="614"/>
    </row>
    <row r="462" spans="1:32" ht="39" customHeight="1" x14ac:dyDescent="0.25">
      <c r="A462" s="320"/>
      <c r="B462" s="321"/>
      <c r="C462" s="1067" t="s">
        <v>1130</v>
      </c>
      <c r="D462" s="1067"/>
      <c r="E462" s="1067"/>
      <c r="F462" s="1067"/>
      <c r="G462" s="1067"/>
      <c r="H462" s="1067"/>
      <c r="I462" s="1067"/>
      <c r="J462" s="1067"/>
      <c r="K462" s="1067"/>
      <c r="L462" s="1067"/>
      <c r="M462" s="1067"/>
      <c r="N462" s="1067"/>
      <c r="O462" s="1067"/>
      <c r="P462" s="1067"/>
      <c r="Q462" s="1067"/>
      <c r="R462" s="1067"/>
      <c r="S462" s="1067"/>
      <c r="T462" s="1067"/>
      <c r="U462" s="1067"/>
      <c r="V462" s="1067"/>
      <c r="W462" s="1067"/>
      <c r="X462" s="1067"/>
      <c r="Y462" s="1067"/>
      <c r="Z462" s="1067"/>
      <c r="AA462" s="1067"/>
      <c r="AB462" s="1067"/>
      <c r="AC462" s="1067"/>
      <c r="AD462" s="1071"/>
      <c r="AE462" s="322"/>
      <c r="AF462" s="614"/>
    </row>
    <row r="463" spans="1:32" ht="38.25" customHeight="1" x14ac:dyDescent="0.25">
      <c r="A463" s="293"/>
      <c r="B463" s="149"/>
      <c r="C463" s="1145" t="s">
        <v>1129</v>
      </c>
      <c r="D463" s="1145"/>
      <c r="E463" s="1145"/>
      <c r="F463" s="1145"/>
      <c r="G463" s="1145"/>
      <c r="H463" s="1145"/>
      <c r="I463" s="1145"/>
      <c r="J463" s="1145"/>
      <c r="K463" s="1145"/>
      <c r="L463" s="1145"/>
      <c r="M463" s="1145"/>
      <c r="N463" s="1145"/>
      <c r="O463" s="1145"/>
      <c r="P463" s="1145"/>
      <c r="Q463" s="1145"/>
      <c r="R463" s="1145"/>
      <c r="S463" s="1145"/>
      <c r="T463" s="1145"/>
      <c r="U463" s="1145"/>
      <c r="V463" s="1145"/>
      <c r="W463" s="1145"/>
      <c r="X463" s="1145"/>
      <c r="Y463" s="1145"/>
      <c r="Z463" s="1145"/>
      <c r="AA463" s="1145"/>
      <c r="AB463" s="1145"/>
      <c r="AC463" s="1145"/>
      <c r="AD463" s="1146"/>
      <c r="AE463" s="296"/>
      <c r="AF463" s="614"/>
    </row>
    <row r="464" spans="1:32" ht="15" x14ac:dyDescent="0.25">
      <c r="A464" s="293"/>
      <c r="B464" s="1068" t="s">
        <v>416</v>
      </c>
      <c r="C464" s="1069"/>
      <c r="D464" s="1069"/>
      <c r="E464" s="1069"/>
      <c r="F464" s="1069"/>
      <c r="G464" s="1069"/>
      <c r="H464" s="1069"/>
      <c r="I464" s="1069"/>
      <c r="J464" s="1069"/>
      <c r="K464" s="1069"/>
      <c r="L464" s="1069"/>
      <c r="M464" s="1069"/>
      <c r="N464" s="1069"/>
      <c r="O464" s="1069"/>
      <c r="P464" s="1069"/>
      <c r="Q464" s="1069"/>
      <c r="R464" s="1069"/>
      <c r="S464" s="1069"/>
      <c r="T464" s="1069"/>
      <c r="U464" s="1069"/>
      <c r="V464" s="1069"/>
      <c r="W464" s="1069"/>
      <c r="X464" s="1069"/>
      <c r="Y464" s="1069"/>
      <c r="Z464" s="1069"/>
      <c r="AA464" s="1069"/>
      <c r="AB464" s="1069"/>
      <c r="AC464" s="1069"/>
      <c r="AD464" s="1070"/>
      <c r="AE464" s="296"/>
      <c r="AF464" s="614"/>
    </row>
    <row r="465" spans="1:34" ht="15" x14ac:dyDescent="0.25">
      <c r="A465" s="323"/>
      <c r="B465" s="164"/>
      <c r="C465" s="108"/>
      <c r="D465" s="324"/>
      <c r="E465" s="298"/>
      <c r="F465" s="298"/>
      <c r="G465" s="325"/>
      <c r="H465" s="325"/>
      <c r="I465" s="325"/>
      <c r="J465" s="325"/>
      <c r="K465" s="325"/>
      <c r="L465" s="325"/>
      <c r="M465" s="325"/>
      <c r="N465" s="325"/>
      <c r="O465" s="325"/>
      <c r="P465" s="325"/>
      <c r="Q465" s="1040"/>
      <c r="R465" s="1040"/>
      <c r="S465" s="1040"/>
      <c r="T465" s="1040"/>
      <c r="U465" s="1040"/>
      <c r="V465" s="1040"/>
      <c r="W465" s="1040"/>
      <c r="X465" s="1040"/>
      <c r="Y465" s="164"/>
      <c r="Z465" s="164"/>
      <c r="AA465" s="164"/>
      <c r="AB465" s="164"/>
      <c r="AC465" s="164"/>
      <c r="AD465" s="143"/>
      <c r="AE465" s="325"/>
      <c r="AF465" s="614"/>
    </row>
    <row r="466" spans="1:34" ht="36" customHeight="1" x14ac:dyDescent="0.25">
      <c r="A466" s="404" t="s">
        <v>423</v>
      </c>
      <c r="B466" s="1120" t="s">
        <v>471</v>
      </c>
      <c r="C466" s="1120"/>
      <c r="D466" s="1120"/>
      <c r="E466" s="1120"/>
      <c r="F466" s="1120"/>
      <c r="G466" s="1120"/>
      <c r="H466" s="1120"/>
      <c r="I466" s="1120"/>
      <c r="J466" s="1120"/>
      <c r="K466" s="1120"/>
      <c r="L466" s="1120"/>
      <c r="M466" s="1120"/>
      <c r="N466" s="1120"/>
      <c r="O466" s="1120"/>
      <c r="P466" s="1120"/>
      <c r="Q466" s="1120"/>
      <c r="R466" s="1120"/>
      <c r="S466" s="1120"/>
      <c r="T466" s="1120"/>
      <c r="U466" s="1120"/>
      <c r="V466" s="1120"/>
      <c r="W466" s="1120"/>
      <c r="X466" s="1120"/>
      <c r="Y466" s="1120"/>
      <c r="Z466" s="1120"/>
      <c r="AA466" s="1120"/>
      <c r="AB466" s="1120"/>
      <c r="AC466" s="1120"/>
      <c r="AD466" s="1120"/>
      <c r="AE466" s="296"/>
      <c r="AF466" s="614"/>
    </row>
    <row r="467" spans="1:34" ht="27" customHeight="1" x14ac:dyDescent="0.25">
      <c r="A467" s="404"/>
      <c r="B467" s="631"/>
      <c r="C467" s="845" t="s">
        <v>945</v>
      </c>
      <c r="D467" s="845"/>
      <c r="E467" s="845"/>
      <c r="F467" s="845"/>
      <c r="G467" s="845"/>
      <c r="H467" s="845"/>
      <c r="I467" s="845"/>
      <c r="J467" s="845"/>
      <c r="K467" s="845"/>
      <c r="L467" s="845"/>
      <c r="M467" s="845"/>
      <c r="N467" s="845"/>
      <c r="O467" s="845"/>
      <c r="P467" s="845"/>
      <c r="Q467" s="845"/>
      <c r="R467" s="845"/>
      <c r="S467" s="845"/>
      <c r="T467" s="845"/>
      <c r="U467" s="845"/>
      <c r="V467" s="845"/>
      <c r="W467" s="845"/>
      <c r="X467" s="845"/>
      <c r="Y467" s="845"/>
      <c r="Z467" s="845"/>
      <c r="AA467" s="845"/>
      <c r="AB467" s="845"/>
      <c r="AC467" s="845"/>
      <c r="AD467" s="845"/>
      <c r="AE467" s="296"/>
      <c r="AF467" s="614"/>
    </row>
    <row r="468" spans="1:34" ht="15" x14ac:dyDescent="0.25">
      <c r="A468" s="293"/>
      <c r="B468" s="631"/>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296"/>
      <c r="AF468" s="614"/>
    </row>
    <row r="469" spans="1:34" ht="25.5" customHeight="1" x14ac:dyDescent="0.25">
      <c r="A469" s="293"/>
      <c r="B469" s="631"/>
      <c r="C469" s="631"/>
      <c r="D469" s="631"/>
      <c r="E469" s="631"/>
      <c r="F469" s="631"/>
      <c r="G469" s="631"/>
      <c r="H469" s="631"/>
      <c r="I469" s="631"/>
      <c r="J469" s="631"/>
      <c r="K469" s="631"/>
      <c r="L469" s="631"/>
      <c r="M469" s="631"/>
      <c r="N469" s="881" t="s">
        <v>200</v>
      </c>
      <c r="O469" s="881"/>
      <c r="P469" s="881"/>
      <c r="Q469" s="881"/>
      <c r="R469" s="881"/>
      <c r="S469" s="881"/>
      <c r="T469" s="881"/>
      <c r="U469" s="881"/>
      <c r="V469" s="757"/>
      <c r="W469" s="757"/>
      <c r="X469" s="757"/>
      <c r="Y469" s="757"/>
      <c r="Z469" s="759"/>
      <c r="AA469" s="759"/>
      <c r="AB469" s="759"/>
      <c r="AC469" s="759"/>
      <c r="AD469" s="759"/>
      <c r="AE469" s="296"/>
      <c r="AF469" s="614"/>
      <c r="AG469" s="772"/>
    </row>
    <row r="470" spans="1:34" ht="65.25" customHeight="1" x14ac:dyDescent="0.25">
      <c r="A470" s="326"/>
      <c r="B470" s="325"/>
      <c r="C470" s="325"/>
      <c r="D470" s="632"/>
      <c r="E470" s="632"/>
      <c r="F470" s="632"/>
      <c r="G470" s="632"/>
      <c r="H470" s="632"/>
      <c r="I470" s="632"/>
      <c r="J470" s="632"/>
      <c r="K470" s="632"/>
      <c r="L470" s="632"/>
      <c r="M470" s="632"/>
      <c r="N470" s="881" t="s">
        <v>180</v>
      </c>
      <c r="O470" s="881"/>
      <c r="P470" s="881"/>
      <c r="Q470" s="881"/>
      <c r="R470" s="881" t="s">
        <v>417</v>
      </c>
      <c r="S470" s="881"/>
      <c r="T470" s="881"/>
      <c r="U470" s="881"/>
      <c r="V470" s="984"/>
      <c r="W470" s="984"/>
      <c r="X470" s="984"/>
      <c r="Y470" s="984"/>
      <c r="Z470" s="757"/>
      <c r="AA470" s="439"/>
      <c r="AB470" s="439"/>
      <c r="AC470" s="439"/>
      <c r="AD470" s="439"/>
      <c r="AE470" s="325"/>
      <c r="AF470" s="614"/>
      <c r="AG470">
        <f>COUNTBLANK(N471:U475)</f>
        <v>38</v>
      </c>
    </row>
    <row r="471" spans="1:34" ht="15" x14ac:dyDescent="0.25">
      <c r="A471" s="326"/>
      <c r="B471" s="325"/>
      <c r="C471" s="325"/>
      <c r="D471" s="396" t="s">
        <v>77</v>
      </c>
      <c r="E471" s="848" t="s">
        <v>418</v>
      </c>
      <c r="F471" s="849"/>
      <c r="G471" s="849"/>
      <c r="H471" s="849"/>
      <c r="I471" s="849"/>
      <c r="J471" s="849"/>
      <c r="K471" s="849"/>
      <c r="L471" s="849"/>
      <c r="M471" s="850"/>
      <c r="N471" s="854"/>
      <c r="O471" s="854"/>
      <c r="P471" s="854"/>
      <c r="Q471" s="854"/>
      <c r="R471" s="854"/>
      <c r="S471" s="854"/>
      <c r="T471" s="854"/>
      <c r="U471" s="854"/>
      <c r="V471" s="984"/>
      <c r="W471" s="984"/>
      <c r="X471" s="984"/>
      <c r="Y471" s="984"/>
      <c r="Z471" s="756"/>
      <c r="AA471" s="756"/>
      <c r="AB471" s="756"/>
      <c r="AC471" s="756"/>
      <c r="AD471" s="756"/>
      <c r="AE471" s="325"/>
      <c r="AF471" s="614"/>
      <c r="AG471" t="s">
        <v>6582</v>
      </c>
      <c r="AH471" t="s">
        <v>6583</v>
      </c>
    </row>
    <row r="472" spans="1:34" ht="28.5" customHeight="1" x14ac:dyDescent="0.25">
      <c r="A472" s="326"/>
      <c r="B472" s="325"/>
      <c r="C472" s="325"/>
      <c r="D472" s="396" t="s">
        <v>78</v>
      </c>
      <c r="E472" s="848" t="s">
        <v>419</v>
      </c>
      <c r="F472" s="849"/>
      <c r="G472" s="849"/>
      <c r="H472" s="849"/>
      <c r="I472" s="849"/>
      <c r="J472" s="849"/>
      <c r="K472" s="849"/>
      <c r="L472" s="849"/>
      <c r="M472" s="850"/>
      <c r="N472" s="854"/>
      <c r="O472" s="854"/>
      <c r="P472" s="854"/>
      <c r="Q472" s="854"/>
      <c r="R472" s="854"/>
      <c r="S472" s="854"/>
      <c r="T472" s="854"/>
      <c r="U472" s="854"/>
      <c r="V472" s="984"/>
      <c r="W472" s="984"/>
      <c r="X472" s="984"/>
      <c r="Y472" s="984"/>
      <c r="Z472" s="756"/>
      <c r="AA472" s="756"/>
      <c r="AB472" s="756"/>
      <c r="AC472" s="756"/>
      <c r="AD472" s="756"/>
      <c r="AE472" s="325"/>
      <c r="AF472" s="614"/>
      <c r="AG472">
        <f>IF(OR(COUNTBLANK(N471:Q475)=20,COUNTIF(N471:Q475,"x")=1),0,1)</f>
        <v>0</v>
      </c>
      <c r="AH472">
        <f>IF(OR(COUNTBLANK(R471:U475)=20,COUNTIF(R471:U475,"x")=1),0,1)</f>
        <v>0</v>
      </c>
    </row>
    <row r="473" spans="1:34" ht="27.75" customHeight="1" x14ac:dyDescent="0.25">
      <c r="A473" s="326"/>
      <c r="B473" s="325"/>
      <c r="C473" s="325"/>
      <c r="D473" s="396" t="s">
        <v>85</v>
      </c>
      <c r="E473" s="848" t="s">
        <v>420</v>
      </c>
      <c r="F473" s="849"/>
      <c r="G473" s="849"/>
      <c r="H473" s="849"/>
      <c r="I473" s="849"/>
      <c r="J473" s="849"/>
      <c r="K473" s="849"/>
      <c r="L473" s="849"/>
      <c r="M473" s="850"/>
      <c r="N473" s="854" t="s">
        <v>6547</v>
      </c>
      <c r="O473" s="854"/>
      <c r="P473" s="854"/>
      <c r="Q473" s="854"/>
      <c r="R473" s="854" t="s">
        <v>6547</v>
      </c>
      <c r="S473" s="854"/>
      <c r="T473" s="854"/>
      <c r="U473" s="854"/>
      <c r="V473" s="984"/>
      <c r="W473" s="984"/>
      <c r="X473" s="984"/>
      <c r="Y473" s="984"/>
      <c r="Z473" s="756"/>
      <c r="AA473" s="756"/>
      <c r="AB473" s="756"/>
      <c r="AC473" s="756"/>
      <c r="AD473" s="756"/>
      <c r="AE473" s="325"/>
      <c r="AF473" s="614"/>
    </row>
    <row r="474" spans="1:34" ht="15" x14ac:dyDescent="0.25">
      <c r="A474" s="326"/>
      <c r="B474" s="325"/>
      <c r="C474" s="325"/>
      <c r="D474" s="396" t="s">
        <v>81</v>
      </c>
      <c r="E474" s="848" t="s">
        <v>421</v>
      </c>
      <c r="F474" s="849"/>
      <c r="G474" s="849"/>
      <c r="H474" s="849"/>
      <c r="I474" s="849"/>
      <c r="J474" s="849"/>
      <c r="K474" s="849"/>
      <c r="L474" s="849"/>
      <c r="M474" s="850"/>
      <c r="N474" s="854"/>
      <c r="O474" s="854"/>
      <c r="P474" s="854"/>
      <c r="Q474" s="854"/>
      <c r="R474" s="854"/>
      <c r="S474" s="854"/>
      <c r="T474" s="854"/>
      <c r="U474" s="854"/>
      <c r="V474" s="984"/>
      <c r="W474" s="984"/>
      <c r="X474" s="984"/>
      <c r="Y474" s="984"/>
      <c r="Z474" s="756"/>
      <c r="AA474" s="756"/>
      <c r="AB474" s="756"/>
      <c r="AC474" s="756"/>
      <c r="AD474" s="756"/>
      <c r="AE474" s="325"/>
      <c r="AF474" s="614"/>
    </row>
    <row r="475" spans="1:34" ht="15" x14ac:dyDescent="0.25">
      <c r="A475" s="326"/>
      <c r="B475" s="325"/>
      <c r="C475" s="325"/>
      <c r="D475" s="396" t="s">
        <v>83</v>
      </c>
      <c r="E475" s="848" t="s">
        <v>422</v>
      </c>
      <c r="F475" s="849"/>
      <c r="G475" s="849"/>
      <c r="H475" s="849"/>
      <c r="I475" s="849"/>
      <c r="J475" s="849"/>
      <c r="K475" s="849"/>
      <c r="L475" s="849"/>
      <c r="M475" s="850"/>
      <c r="N475" s="854"/>
      <c r="O475" s="854"/>
      <c r="P475" s="854"/>
      <c r="Q475" s="854"/>
      <c r="R475" s="854"/>
      <c r="S475" s="854"/>
      <c r="T475" s="854"/>
      <c r="U475" s="854"/>
      <c r="V475" s="984"/>
      <c r="W475" s="984"/>
      <c r="X475" s="984"/>
      <c r="Y475" s="984"/>
      <c r="Z475" s="756"/>
      <c r="AA475" s="756"/>
      <c r="AB475" s="756"/>
      <c r="AC475" s="756"/>
      <c r="AD475" s="756"/>
      <c r="AE475" s="325"/>
      <c r="AF475" s="614"/>
    </row>
    <row r="476" spans="1:34" ht="15" x14ac:dyDescent="0.25">
      <c r="A476" s="326"/>
      <c r="B476" s="837" t="str">
        <f>IF(SUM(AG472:AH472)=0,"","ERROR: Favor de revisar, se debe marcar un solo codigo por columna")</f>
        <v/>
      </c>
      <c r="C476" s="837"/>
      <c r="D476" s="837"/>
      <c r="E476" s="837"/>
      <c r="F476" s="837"/>
      <c r="G476" s="837"/>
      <c r="H476" s="837"/>
      <c r="I476" s="837"/>
      <c r="J476" s="837"/>
      <c r="K476" s="837"/>
      <c r="L476" s="837"/>
      <c r="M476" s="837"/>
      <c r="N476" s="837"/>
      <c r="O476" s="837"/>
      <c r="P476" s="837"/>
      <c r="Q476" s="837"/>
      <c r="R476" s="837"/>
      <c r="S476" s="837"/>
      <c r="T476" s="837"/>
      <c r="U476" s="837"/>
      <c r="V476" s="837"/>
      <c r="W476" s="837"/>
      <c r="X476" s="837"/>
      <c r="Y476" s="837"/>
      <c r="Z476" s="837"/>
      <c r="AA476" s="837"/>
      <c r="AB476" s="837"/>
      <c r="AC476" s="837"/>
      <c r="AD476" s="837"/>
      <c r="AE476" s="325"/>
      <c r="AF476" s="614"/>
    </row>
    <row r="477" spans="1:34" ht="15" x14ac:dyDescent="0.25">
      <c r="A477" s="326"/>
      <c r="B477" s="855"/>
      <c r="C477" s="855"/>
      <c r="D477" s="855"/>
      <c r="E477" s="855"/>
      <c r="F477" s="855"/>
      <c r="G477" s="855"/>
      <c r="H477" s="855"/>
      <c r="I477" s="855"/>
      <c r="J477" s="855"/>
      <c r="K477" s="855"/>
      <c r="L477" s="855"/>
      <c r="M477" s="855"/>
      <c r="N477" s="855"/>
      <c r="O477" s="855"/>
      <c r="P477" s="855"/>
      <c r="Q477" s="855"/>
      <c r="R477" s="855"/>
      <c r="S477" s="855"/>
      <c r="T477" s="855"/>
      <c r="U477" s="855"/>
      <c r="V477" s="855"/>
      <c r="W477" s="855"/>
      <c r="X477" s="855"/>
      <c r="Y477" s="855"/>
      <c r="Z477" s="855"/>
      <c r="AA477" s="855"/>
      <c r="AB477" s="855"/>
      <c r="AC477" s="855"/>
      <c r="AD477" s="855"/>
      <c r="AE477" s="325"/>
      <c r="AF477" s="614"/>
    </row>
    <row r="478" spans="1:34" ht="27" customHeight="1" x14ac:dyDescent="0.25">
      <c r="A478" s="404" t="s">
        <v>425</v>
      </c>
      <c r="B478" s="859" t="s">
        <v>946</v>
      </c>
      <c r="C478" s="859"/>
      <c r="D478" s="859"/>
      <c r="E478" s="859"/>
      <c r="F478" s="859"/>
      <c r="G478" s="859"/>
      <c r="H478" s="859"/>
      <c r="I478" s="859"/>
      <c r="J478" s="859"/>
      <c r="K478" s="859"/>
      <c r="L478" s="859"/>
      <c r="M478" s="859"/>
      <c r="N478" s="859"/>
      <c r="O478" s="859"/>
      <c r="P478" s="859"/>
      <c r="Q478" s="859"/>
      <c r="R478" s="859"/>
      <c r="S478" s="859"/>
      <c r="T478" s="859"/>
      <c r="U478" s="859"/>
      <c r="V478" s="859"/>
      <c r="W478" s="859"/>
      <c r="X478" s="859"/>
      <c r="Y478" s="859"/>
      <c r="Z478" s="859"/>
      <c r="AA478" s="859"/>
      <c r="AB478" s="859"/>
      <c r="AC478" s="859"/>
      <c r="AD478" s="859"/>
      <c r="AE478" s="296"/>
      <c r="AF478" s="614"/>
    </row>
    <row r="479" spans="1:34" ht="15" x14ac:dyDescent="0.25">
      <c r="A479" s="293"/>
      <c r="B479" s="633"/>
      <c r="C479" s="845" t="s">
        <v>424</v>
      </c>
      <c r="D479" s="845"/>
      <c r="E479" s="845"/>
      <c r="F479" s="845"/>
      <c r="G479" s="845"/>
      <c r="H479" s="845"/>
      <c r="I479" s="845"/>
      <c r="J479" s="845"/>
      <c r="K479" s="845"/>
      <c r="L479" s="845"/>
      <c r="M479" s="845"/>
      <c r="N479" s="845"/>
      <c r="O479" s="845"/>
      <c r="P479" s="845"/>
      <c r="Q479" s="845"/>
      <c r="R479" s="845"/>
      <c r="S479" s="845"/>
      <c r="T479" s="845"/>
      <c r="U479" s="845"/>
      <c r="V479" s="845"/>
      <c r="W479" s="845"/>
      <c r="X479" s="845"/>
      <c r="Y479" s="845"/>
      <c r="Z479" s="845"/>
      <c r="AA479" s="845"/>
      <c r="AB479" s="845"/>
      <c r="AC479" s="845"/>
      <c r="AD479" s="845"/>
      <c r="AE479" s="296"/>
      <c r="AF479" s="614"/>
    </row>
    <row r="480" spans="1:34" ht="15.75" thickBot="1" x14ac:dyDescent="0.3">
      <c r="A480" s="293"/>
      <c r="B480" s="366"/>
      <c r="C480" s="366"/>
      <c r="D480" s="366"/>
      <c r="E480" s="366"/>
      <c r="F480" s="366"/>
      <c r="G480" s="366"/>
      <c r="H480" s="366"/>
      <c r="I480" s="366"/>
      <c r="J480" s="366"/>
      <c r="K480" s="366"/>
      <c r="L480" s="366"/>
      <c r="M480" s="366"/>
      <c r="N480" s="366"/>
      <c r="O480" s="366"/>
      <c r="P480" s="366"/>
      <c r="Q480" s="366"/>
      <c r="R480" s="366"/>
      <c r="S480" s="366"/>
      <c r="T480" s="366"/>
      <c r="U480" s="366"/>
      <c r="V480" s="366"/>
      <c r="W480" s="366"/>
      <c r="X480" s="366"/>
      <c r="Y480" s="366"/>
      <c r="Z480" s="366"/>
      <c r="AA480" s="366"/>
      <c r="AB480" s="366"/>
      <c r="AC480" s="366"/>
      <c r="AD480" s="637"/>
      <c r="AE480" s="296"/>
      <c r="AF480" s="614"/>
    </row>
    <row r="481" spans="1:34" ht="15.75" thickBot="1" x14ac:dyDescent="0.3">
      <c r="A481" s="293"/>
      <c r="B481" s="335"/>
      <c r="C481" s="368"/>
      <c r="D481" s="386" t="s">
        <v>77</v>
      </c>
      <c r="E481" s="333" t="s">
        <v>418</v>
      </c>
      <c r="F481" s="325"/>
      <c r="G481" s="325"/>
      <c r="H481" s="371"/>
      <c r="I481" s="371"/>
      <c r="J481" s="371"/>
      <c r="K481" s="371"/>
      <c r="L481" s="371"/>
      <c r="M481" s="371"/>
      <c r="N481" s="371"/>
      <c r="O481" s="371"/>
      <c r="P481" s="372"/>
      <c r="Q481" s="637"/>
      <c r="R481" s="637"/>
      <c r="S481" s="637"/>
      <c r="T481" s="637"/>
      <c r="U481" s="637"/>
      <c r="V481" s="637"/>
      <c r="W481" s="637"/>
      <c r="X481" s="637"/>
      <c r="Y481" s="336"/>
      <c r="Z481" s="336"/>
      <c r="AA481" s="336"/>
      <c r="AB481" s="336"/>
      <c r="AC481" s="336"/>
      <c r="AD481" s="372"/>
      <c r="AE481" s="296"/>
      <c r="AF481" s="614"/>
    </row>
    <row r="482" spans="1:34" ht="15.75" thickBot="1" x14ac:dyDescent="0.3">
      <c r="A482" s="293"/>
      <c r="B482" s="330"/>
      <c r="C482" s="368"/>
      <c r="D482" s="386" t="s">
        <v>78</v>
      </c>
      <c r="E482" s="333" t="s">
        <v>419</v>
      </c>
      <c r="F482" s="325"/>
      <c r="G482" s="325"/>
      <c r="H482" s="371"/>
      <c r="I482" s="371"/>
      <c r="J482" s="371"/>
      <c r="K482" s="371"/>
      <c r="L482" s="371"/>
      <c r="M482" s="371"/>
      <c r="N482" s="371"/>
      <c r="O482" s="371"/>
      <c r="P482" s="325"/>
      <c r="Q482" s="637"/>
      <c r="R482" s="637"/>
      <c r="S482" s="637"/>
      <c r="T482" s="637"/>
      <c r="U482" s="637"/>
      <c r="V482" s="637"/>
      <c r="W482" s="637"/>
      <c r="X482" s="637"/>
      <c r="Y482" s="330"/>
      <c r="Z482" s="330"/>
      <c r="AA482" s="330"/>
      <c r="AB482" s="330"/>
      <c r="AC482" s="330"/>
      <c r="AD482" s="358"/>
      <c r="AE482" s="296"/>
      <c r="AF482" s="614"/>
    </row>
    <row r="483" spans="1:34" ht="15.75" thickBot="1" x14ac:dyDescent="0.3">
      <c r="A483" s="293"/>
      <c r="B483" s="330"/>
      <c r="C483" s="368" t="s">
        <v>6547</v>
      </c>
      <c r="D483" s="386" t="s">
        <v>85</v>
      </c>
      <c r="E483" s="333" t="s">
        <v>420</v>
      </c>
      <c r="F483" s="325"/>
      <c r="G483" s="325"/>
      <c r="H483" s="371"/>
      <c r="I483" s="371"/>
      <c r="J483" s="371"/>
      <c r="K483" s="371"/>
      <c r="L483" s="371"/>
      <c r="M483" s="371"/>
      <c r="N483" s="371"/>
      <c r="O483" s="371"/>
      <c r="P483" s="325"/>
      <c r="Q483" s="637"/>
      <c r="R483" s="637"/>
      <c r="S483" s="637"/>
      <c r="T483" s="637"/>
      <c r="U483" s="637"/>
      <c r="V483" s="637"/>
      <c r="W483" s="637"/>
      <c r="X483" s="637"/>
      <c r="Y483" s="330"/>
      <c r="Z483" s="330"/>
      <c r="AA483" s="330"/>
      <c r="AB483" s="330"/>
      <c r="AC483" s="330"/>
      <c r="AD483" s="358"/>
      <c r="AE483" s="296"/>
      <c r="AF483" s="614"/>
    </row>
    <row r="484" spans="1:34" ht="15.75" thickBot="1" x14ac:dyDescent="0.3">
      <c r="A484" s="293"/>
      <c r="B484" s="330"/>
      <c r="C484" s="368"/>
      <c r="D484" s="386" t="s">
        <v>81</v>
      </c>
      <c r="E484" s="333" t="s">
        <v>860</v>
      </c>
      <c r="F484" s="325"/>
      <c r="G484" s="325"/>
      <c r="H484" s="371"/>
      <c r="I484" s="371"/>
      <c r="J484" s="371"/>
      <c r="K484" s="371"/>
      <c r="L484" s="371"/>
      <c r="M484" s="371"/>
      <c r="N484" s="371"/>
      <c r="O484" s="371"/>
      <c r="P484" s="325"/>
      <c r="Q484" s="637"/>
      <c r="R484" s="637"/>
      <c r="S484" s="637"/>
      <c r="T484" s="637"/>
      <c r="U484" s="637"/>
      <c r="V484" s="637"/>
      <c r="W484" s="637"/>
      <c r="X484" s="637"/>
      <c r="Y484" s="330"/>
      <c r="Z484" s="330"/>
      <c r="AA484" s="330"/>
      <c r="AB484" s="330"/>
      <c r="AC484" s="330"/>
      <c r="AD484" s="358"/>
      <c r="AE484" s="296"/>
      <c r="AF484" s="614"/>
    </row>
    <row r="485" spans="1:34" ht="15.75" thickBot="1" x14ac:dyDescent="0.3">
      <c r="A485" s="323"/>
      <c r="B485" s="330"/>
      <c r="C485" s="368"/>
      <c r="D485" s="386" t="s">
        <v>83</v>
      </c>
      <c r="E485" s="333" t="s">
        <v>861</v>
      </c>
      <c r="F485" s="325"/>
      <c r="G485" s="325"/>
      <c r="H485" s="371"/>
      <c r="I485" s="371"/>
      <c r="J485" s="371"/>
      <c r="K485" s="371"/>
      <c r="L485" s="371"/>
      <c r="M485" s="371"/>
      <c r="N485" s="371"/>
      <c r="O485" s="371"/>
      <c r="P485" s="325"/>
      <c r="Q485" s="637"/>
      <c r="R485" s="637"/>
      <c r="S485" s="637"/>
      <c r="T485" s="637"/>
      <c r="U485" s="637"/>
      <c r="V485" s="637"/>
      <c r="W485" s="637"/>
      <c r="X485" s="637"/>
      <c r="Y485" s="330"/>
      <c r="Z485" s="330"/>
      <c r="AA485" s="330"/>
      <c r="AB485" s="330"/>
      <c r="AC485" s="330"/>
      <c r="AD485" s="358"/>
      <c r="AE485" s="325"/>
      <c r="AF485" s="614"/>
    </row>
    <row r="486" spans="1:34" ht="15" x14ac:dyDescent="0.25">
      <c r="A486" s="323"/>
      <c r="B486" s="837" t="str">
        <f>IF(COUNTIF(C481:C485,"X")&gt;1,"ERROR: Seleccionar sólo un código","")</f>
        <v/>
      </c>
      <c r="C486" s="837"/>
      <c r="D486" s="837"/>
      <c r="E486" s="837"/>
      <c r="F486" s="837"/>
      <c r="G486" s="837"/>
      <c r="H486" s="837"/>
      <c r="I486" s="837"/>
      <c r="J486" s="837"/>
      <c r="K486" s="837"/>
      <c r="L486" s="837"/>
      <c r="M486" s="837"/>
      <c r="N486" s="837"/>
      <c r="O486" s="837"/>
      <c r="P486" s="837"/>
      <c r="Q486" s="837"/>
      <c r="R486" s="837"/>
      <c r="S486" s="837"/>
      <c r="T486" s="837"/>
      <c r="U486" s="837"/>
      <c r="V486" s="837"/>
      <c r="W486" s="837"/>
      <c r="X486" s="837"/>
      <c r="Y486" s="837"/>
      <c r="Z486" s="837"/>
      <c r="AA486" s="837"/>
      <c r="AB486" s="837"/>
      <c r="AC486" s="837"/>
      <c r="AD486" s="837"/>
      <c r="AE486" s="325"/>
      <c r="AF486" s="614"/>
    </row>
    <row r="487" spans="1:34" ht="15" x14ac:dyDescent="0.25">
      <c r="A487" s="323"/>
      <c r="B487" s="439"/>
      <c r="C487" s="439"/>
      <c r="D487" s="439"/>
      <c r="E487" s="439"/>
      <c r="F487" s="439"/>
      <c r="G487" s="439"/>
      <c r="H487" s="439"/>
      <c r="I487" s="439"/>
      <c r="J487" s="439"/>
      <c r="K487" s="439"/>
      <c r="L487" s="439"/>
      <c r="M487" s="439"/>
      <c r="N487" s="439"/>
      <c r="O487" s="439"/>
      <c r="P487" s="439"/>
      <c r="Q487" s="439"/>
      <c r="R487" s="439"/>
      <c r="S487" s="439"/>
      <c r="T487" s="439"/>
      <c r="U487" s="439"/>
      <c r="V487" s="439"/>
      <c r="W487" s="439"/>
      <c r="X487" s="439"/>
      <c r="Y487" s="439"/>
      <c r="Z487" s="439"/>
      <c r="AA487" s="439"/>
      <c r="AB487" s="439"/>
      <c r="AC487" s="439"/>
      <c r="AD487" s="439"/>
      <c r="AE487" s="325"/>
      <c r="AF487" s="614"/>
    </row>
    <row r="488" spans="1:34" ht="50.25" customHeight="1" x14ac:dyDescent="0.25">
      <c r="A488" s="404" t="s">
        <v>429</v>
      </c>
      <c r="B488" s="844" t="s">
        <v>947</v>
      </c>
      <c r="C488" s="844"/>
      <c r="D488" s="844"/>
      <c r="E488" s="844"/>
      <c r="F488" s="844"/>
      <c r="G488" s="844"/>
      <c r="H488" s="844"/>
      <c r="I488" s="844"/>
      <c r="J488" s="844"/>
      <c r="K488" s="844"/>
      <c r="L488" s="844"/>
      <c r="M488" s="844"/>
      <c r="N488" s="844"/>
      <c r="O488" s="844"/>
      <c r="P488" s="844"/>
      <c r="Q488" s="844"/>
      <c r="R488" s="844"/>
      <c r="S488" s="844"/>
      <c r="T488" s="844"/>
      <c r="U488" s="844"/>
      <c r="V488" s="844"/>
      <c r="W488" s="844"/>
      <c r="X488" s="844"/>
      <c r="Y488" s="844"/>
      <c r="Z488" s="844"/>
      <c r="AA488" s="844"/>
      <c r="AB488" s="844"/>
      <c r="AC488" s="844"/>
      <c r="AD488" s="844"/>
      <c r="AE488" s="296"/>
      <c r="AF488" s="614"/>
    </row>
    <row r="489" spans="1:34" ht="31.5" customHeight="1" x14ac:dyDescent="0.25">
      <c r="A489" s="293"/>
      <c r="B489" s="328"/>
      <c r="C489" s="845" t="s">
        <v>899</v>
      </c>
      <c r="D489" s="845"/>
      <c r="E489" s="845"/>
      <c r="F489" s="845"/>
      <c r="G489" s="845"/>
      <c r="H489" s="845"/>
      <c r="I489" s="845"/>
      <c r="J489" s="845"/>
      <c r="K489" s="845"/>
      <c r="L489" s="845"/>
      <c r="M489" s="845"/>
      <c r="N489" s="845"/>
      <c r="O489" s="845"/>
      <c r="P489" s="845"/>
      <c r="Q489" s="845"/>
      <c r="R489" s="845"/>
      <c r="S489" s="845"/>
      <c r="T489" s="845"/>
      <c r="U489" s="845"/>
      <c r="V489" s="845"/>
      <c r="W489" s="845"/>
      <c r="X489" s="845"/>
      <c r="Y489" s="845"/>
      <c r="Z489" s="845"/>
      <c r="AA489" s="845"/>
      <c r="AB489" s="845"/>
      <c r="AC489" s="845"/>
      <c r="AD489" s="845"/>
      <c r="AE489" s="296"/>
      <c r="AF489" s="614"/>
    </row>
    <row r="490" spans="1:34" ht="15" x14ac:dyDescent="0.25">
      <c r="A490" s="293"/>
      <c r="B490" s="377"/>
      <c r="C490" s="377"/>
      <c r="D490" s="377"/>
      <c r="E490" s="377"/>
      <c r="F490" s="377"/>
      <c r="G490" s="377"/>
      <c r="H490" s="377"/>
      <c r="I490" s="377"/>
      <c r="J490" s="377"/>
      <c r="K490" s="377"/>
      <c r="L490" s="377"/>
      <c r="M490" s="377"/>
      <c r="N490" s="377"/>
      <c r="O490" s="377"/>
      <c r="P490" s="377"/>
      <c r="Q490" s="377"/>
      <c r="R490" s="377"/>
      <c r="S490" s="377"/>
      <c r="T490" s="377"/>
      <c r="U490" s="377"/>
      <c r="V490" s="377"/>
      <c r="W490" s="377"/>
      <c r="X490" s="377"/>
      <c r="Y490" s="377"/>
      <c r="Z490" s="377"/>
      <c r="AA490" s="377"/>
      <c r="AB490" s="377"/>
      <c r="AC490" s="646"/>
      <c r="AD490" s="646"/>
      <c r="AE490" s="296"/>
      <c r="AF490" s="614"/>
      <c r="AG490" t="s">
        <v>6549</v>
      </c>
      <c r="AH490" t="s">
        <v>6576</v>
      </c>
    </row>
    <row r="491" spans="1:34" ht="15" x14ac:dyDescent="0.25">
      <c r="A491" s="293"/>
      <c r="B491" s="296"/>
      <c r="C491" s="296"/>
      <c r="D491" s="296"/>
      <c r="E491" s="296"/>
      <c r="F491" s="296"/>
      <c r="G491" s="875" t="s">
        <v>948</v>
      </c>
      <c r="H491" s="876"/>
      <c r="I491" s="876"/>
      <c r="J491" s="876"/>
      <c r="K491" s="877"/>
      <c r="L491" s="1133" t="s">
        <v>949</v>
      </c>
      <c r="M491" s="1134"/>
      <c r="N491" s="1134"/>
      <c r="O491" s="1135"/>
      <c r="P491" s="875" t="s">
        <v>764</v>
      </c>
      <c r="Q491" s="876"/>
      <c r="R491" s="876"/>
      <c r="S491" s="877"/>
      <c r="T491" s="875" t="s">
        <v>765</v>
      </c>
      <c r="U491" s="876"/>
      <c r="V491" s="876"/>
      <c r="W491" s="876"/>
      <c r="X491" s="876"/>
      <c r="Y491" s="877"/>
      <c r="Z491" s="637"/>
      <c r="AA491" s="637"/>
      <c r="AB491" s="637"/>
      <c r="AC491" s="637"/>
      <c r="AD491" s="637"/>
      <c r="AE491" s="296"/>
      <c r="AF491" s="614"/>
      <c r="AG491">
        <f>COUNTBLANK(L493:Y496)</f>
        <v>52</v>
      </c>
      <c r="AH491">
        <v>56</v>
      </c>
    </row>
    <row r="492" spans="1:34" ht="67.5" customHeight="1" x14ac:dyDescent="0.25">
      <c r="A492" s="293"/>
      <c r="B492" s="296"/>
      <c r="C492" s="296"/>
      <c r="D492" s="296"/>
      <c r="E492" s="296"/>
      <c r="F492" s="296"/>
      <c r="G492" s="878"/>
      <c r="H492" s="879"/>
      <c r="I492" s="879"/>
      <c r="J492" s="879"/>
      <c r="K492" s="880"/>
      <c r="L492" s="1136"/>
      <c r="M492" s="1137"/>
      <c r="N492" s="1137"/>
      <c r="O492" s="1138"/>
      <c r="P492" s="878"/>
      <c r="Q492" s="879"/>
      <c r="R492" s="879"/>
      <c r="S492" s="880"/>
      <c r="T492" s="878"/>
      <c r="U492" s="879"/>
      <c r="V492" s="879"/>
      <c r="W492" s="879"/>
      <c r="X492" s="879"/>
      <c r="Y492" s="880"/>
      <c r="Z492" s="440"/>
      <c r="AA492" s="440"/>
      <c r="AB492" s="440"/>
      <c r="AC492" s="441"/>
      <c r="AD492" s="441"/>
      <c r="AE492" s="296"/>
      <c r="AF492" s="614"/>
      <c r="AG492" t="s">
        <v>6574</v>
      </c>
    </row>
    <row r="493" spans="1:34" ht="26.25" customHeight="1" x14ac:dyDescent="0.25">
      <c r="A493" s="293"/>
      <c r="B493" s="296"/>
      <c r="C493" s="296"/>
      <c r="D493" s="296"/>
      <c r="E493" s="296"/>
      <c r="F493" s="296"/>
      <c r="G493" s="400" t="s">
        <v>77</v>
      </c>
      <c r="H493" s="848" t="s">
        <v>427</v>
      </c>
      <c r="I493" s="849"/>
      <c r="J493" s="849"/>
      <c r="K493" s="850"/>
      <c r="L493" s="861">
        <v>9</v>
      </c>
      <c r="M493" s="1131"/>
      <c r="N493" s="1131"/>
      <c r="O493" s="862"/>
      <c r="P493" s="861"/>
      <c r="Q493" s="1131"/>
      <c r="R493" s="1131"/>
      <c r="S493" s="862"/>
      <c r="T493" s="861"/>
      <c r="U493" s="1131"/>
      <c r="V493" s="1131"/>
      <c r="W493" s="1131"/>
      <c r="X493" s="1131"/>
      <c r="Y493" s="862"/>
      <c r="Z493" s="440"/>
      <c r="AA493" s="440"/>
      <c r="AB493" s="440"/>
      <c r="AC493" s="441"/>
      <c r="AD493" s="441"/>
      <c r="AE493" s="296"/>
      <c r="AF493" s="614"/>
      <c r="AG493" s="706">
        <f>IF($AG$491=56,0,IF(OR(AND(OR(L493=4,L493=9),COUNTBLANK(P493:Y493)=10),AND(OR(L493=1,L493=2,L493=3),COUNTBLANK(P493:Y493)=8)),0,1))</f>
        <v>0</v>
      </c>
    </row>
    <row r="494" spans="1:34" ht="28.5" customHeight="1" x14ac:dyDescent="0.25">
      <c r="A494" s="293"/>
      <c r="B494" s="296"/>
      <c r="C494" s="296"/>
      <c r="D494" s="296"/>
      <c r="E494" s="296"/>
      <c r="F494" s="296"/>
      <c r="G494" s="396" t="s">
        <v>78</v>
      </c>
      <c r="H494" s="848" t="s">
        <v>135</v>
      </c>
      <c r="I494" s="849"/>
      <c r="J494" s="849"/>
      <c r="K494" s="850"/>
      <c r="L494" s="861">
        <v>9</v>
      </c>
      <c r="M494" s="1131"/>
      <c r="N494" s="1131"/>
      <c r="O494" s="862"/>
      <c r="P494" s="861"/>
      <c r="Q494" s="1131"/>
      <c r="R494" s="1131"/>
      <c r="S494" s="862"/>
      <c r="T494" s="861"/>
      <c r="U494" s="1131"/>
      <c r="V494" s="1131"/>
      <c r="W494" s="1131"/>
      <c r="X494" s="1131"/>
      <c r="Y494" s="862"/>
      <c r="Z494" s="637"/>
      <c r="AA494" s="637"/>
      <c r="AB494" s="637"/>
      <c r="AC494" s="441"/>
      <c r="AD494" s="441"/>
      <c r="AE494" s="296"/>
      <c r="AF494" s="614"/>
      <c r="AG494" s="706">
        <f>IF($AG$491=56,0,IF(OR(AND(OR(L494=4,L494=9),COUNTBLANK(P494:Y494)=10),AND(OR(L494=1,L494=2,L494=3),COUNTBLANK(P494:Y494)=8)),0,1))</f>
        <v>0</v>
      </c>
    </row>
    <row r="495" spans="1:34" ht="28.5" customHeight="1" x14ac:dyDescent="0.25">
      <c r="A495" s="293"/>
      <c r="B495" s="296"/>
      <c r="C495" s="296"/>
      <c r="D495" s="296"/>
      <c r="E495" s="296"/>
      <c r="F495" s="296"/>
      <c r="G495" s="396" t="s">
        <v>85</v>
      </c>
      <c r="H495" s="848" t="s">
        <v>136</v>
      </c>
      <c r="I495" s="849"/>
      <c r="J495" s="849"/>
      <c r="K495" s="850"/>
      <c r="L495" s="861">
        <v>9</v>
      </c>
      <c r="M495" s="1131"/>
      <c r="N495" s="1131"/>
      <c r="O495" s="862"/>
      <c r="P495" s="861"/>
      <c r="Q495" s="1131"/>
      <c r="R495" s="1131"/>
      <c r="S495" s="862"/>
      <c r="T495" s="861"/>
      <c r="U495" s="1131"/>
      <c r="V495" s="1131"/>
      <c r="W495" s="1131"/>
      <c r="X495" s="1131"/>
      <c r="Y495" s="862"/>
      <c r="Z495" s="637"/>
      <c r="AA495" s="637"/>
      <c r="AB495" s="637"/>
      <c r="AC495" s="441"/>
      <c r="AD495" s="441"/>
      <c r="AE495" s="296"/>
      <c r="AF495" s="614"/>
      <c r="AG495" s="706">
        <f>IF($AG$491=56,0,IF(OR(AND(OR(L495=4,L495=9),COUNTBLANK(P495:Y495)=10),AND(OR(L495=1,L495=2,L495=3),COUNTBLANK(P495:Y495)=8)),0,1))</f>
        <v>0</v>
      </c>
    </row>
    <row r="496" spans="1:34" ht="27" customHeight="1" x14ac:dyDescent="0.25">
      <c r="A496" s="293"/>
      <c r="B496" s="296"/>
      <c r="C496" s="296"/>
      <c r="D496" s="296"/>
      <c r="E496" s="296"/>
      <c r="F496" s="296"/>
      <c r="G496" s="396" t="s">
        <v>81</v>
      </c>
      <c r="H496" s="848" t="s">
        <v>137</v>
      </c>
      <c r="I496" s="849"/>
      <c r="J496" s="849"/>
      <c r="K496" s="850"/>
      <c r="L496" s="861">
        <v>9</v>
      </c>
      <c r="M496" s="1131"/>
      <c r="N496" s="1131"/>
      <c r="O496" s="862"/>
      <c r="P496" s="861"/>
      <c r="Q496" s="1131"/>
      <c r="R496" s="1131"/>
      <c r="S496" s="862"/>
      <c r="T496" s="861"/>
      <c r="U496" s="1131"/>
      <c r="V496" s="1131"/>
      <c r="W496" s="1131"/>
      <c r="X496" s="1131"/>
      <c r="Y496" s="862"/>
      <c r="Z496" s="637"/>
      <c r="AA496" s="637"/>
      <c r="AB496" s="637"/>
      <c r="AC496" s="441"/>
      <c r="AD496" s="441"/>
      <c r="AE496" s="296"/>
      <c r="AF496" s="614"/>
      <c r="AG496" s="706">
        <f>IF($AG$491=56,0,IF(OR(AND(OR(L496=4,L496=9),COUNTBLANK(P496:Y496)=10),AND(OR(L496=1,L496=2,L496=3),COUNTBLANK(P496:Y496)=8)),0,1))</f>
        <v>0</v>
      </c>
    </row>
    <row r="497" spans="1:33" ht="15" x14ac:dyDescent="0.25">
      <c r="A497" s="323"/>
      <c r="B497" s="439"/>
      <c r="C497" s="439"/>
      <c r="D497" s="439"/>
      <c r="E497" s="439"/>
      <c r="F497" s="439"/>
      <c r="G497" s="439"/>
      <c r="H497" s="439"/>
      <c r="I497" s="439"/>
      <c r="J497" s="439"/>
      <c r="K497" s="439"/>
      <c r="L497" s="439"/>
      <c r="M497" s="439"/>
      <c r="N497" s="439"/>
      <c r="O497" s="439"/>
      <c r="P497" s="439"/>
      <c r="Q497" s="439"/>
      <c r="R497" s="439"/>
      <c r="S497" s="439"/>
      <c r="T497" s="439"/>
      <c r="U497" s="439"/>
      <c r="V497" s="439"/>
      <c r="W497" s="439"/>
      <c r="X497" s="439"/>
      <c r="Y497" s="439"/>
      <c r="Z497" s="439"/>
      <c r="AA497" s="439"/>
      <c r="AB497" s="439"/>
      <c r="AC497" s="439"/>
      <c r="AD497" s="439"/>
      <c r="AE497" s="325"/>
      <c r="AF497" s="614"/>
      <c r="AG497" s="691">
        <f>SUM(AG493:AG496)</f>
        <v>0</v>
      </c>
    </row>
    <row r="498" spans="1:33" ht="15" x14ac:dyDescent="0.25">
      <c r="A498" s="323"/>
      <c r="B498" s="855" t="str">
        <f>IF(SUM(AG497)=0,"","ERROR: Favor de llenar las celdas correspondientes, si no se cuenta con la información registrar 9. No se sabe")</f>
        <v/>
      </c>
      <c r="C498" s="855"/>
      <c r="D498" s="855"/>
      <c r="E498" s="855"/>
      <c r="F498" s="855"/>
      <c r="G498" s="855"/>
      <c r="H498" s="855"/>
      <c r="I498" s="855"/>
      <c r="J498" s="855"/>
      <c r="K498" s="855"/>
      <c r="L498" s="855"/>
      <c r="M498" s="855"/>
      <c r="N498" s="855"/>
      <c r="O498" s="855"/>
      <c r="P498" s="855"/>
      <c r="Q498" s="855"/>
      <c r="R498" s="855"/>
      <c r="S498" s="855"/>
      <c r="T498" s="855"/>
      <c r="U498" s="855"/>
      <c r="V498" s="855"/>
      <c r="W498" s="855"/>
      <c r="X498" s="855"/>
      <c r="Y498" s="855"/>
      <c r="Z498" s="855"/>
      <c r="AA498" s="855"/>
      <c r="AB498" s="855"/>
      <c r="AC498" s="855"/>
      <c r="AD498" s="855"/>
      <c r="AE498" s="325"/>
      <c r="AF498" s="614"/>
      <c r="AG498" s="691"/>
    </row>
    <row r="499" spans="1:33" ht="8.25" customHeight="1" x14ac:dyDescent="0.25">
      <c r="A499" s="323"/>
      <c r="B499" s="439"/>
      <c r="C499" s="439"/>
      <c r="D499" s="439"/>
      <c r="E499" s="439"/>
      <c r="F499" s="439"/>
      <c r="G499" s="439"/>
      <c r="H499" s="439"/>
      <c r="I499" s="439"/>
      <c r="J499" s="439"/>
      <c r="K499" s="439"/>
      <c r="L499" s="439"/>
      <c r="M499" s="439"/>
      <c r="N499" s="439"/>
      <c r="O499" s="439"/>
      <c r="P499" s="439"/>
      <c r="Q499" s="439"/>
      <c r="R499" s="439"/>
      <c r="S499" s="439"/>
      <c r="T499" s="439"/>
      <c r="U499" s="439"/>
      <c r="V499" s="439"/>
      <c r="W499" s="439"/>
      <c r="X499" s="439"/>
      <c r="Y499" s="439"/>
      <c r="Z499" s="439"/>
      <c r="AA499" s="439"/>
      <c r="AB499" s="439"/>
      <c r="AC499" s="439"/>
      <c r="AD499" s="439"/>
      <c r="AE499" s="325"/>
      <c r="AF499" s="614"/>
      <c r="AG499" s="691"/>
    </row>
    <row r="500" spans="1:33" ht="15" x14ac:dyDescent="0.25">
      <c r="A500" s="293"/>
      <c r="B500" s="423"/>
      <c r="C500" s="423"/>
      <c r="D500" s="423"/>
      <c r="E500" s="423"/>
      <c r="F500" s="423"/>
      <c r="G500" s="423"/>
      <c r="H500" s="335"/>
      <c r="I500" s="358"/>
      <c r="J500" s="335"/>
      <c r="K500" s="1132" t="s">
        <v>428</v>
      </c>
      <c r="L500" s="1132"/>
      <c r="M500" s="1132"/>
      <c r="N500" s="1132"/>
      <c r="O500" s="1132"/>
      <c r="P500" s="1132"/>
      <c r="Q500" s="1132"/>
      <c r="R500" s="1132"/>
      <c r="S500" s="1132"/>
      <c r="T500" s="1132"/>
      <c r="U500" s="358"/>
      <c r="V500" s="358"/>
      <c r="W500" s="358"/>
      <c r="X500" s="358"/>
      <c r="Y500" s="358"/>
      <c r="Z500" s="358"/>
      <c r="AA500" s="358"/>
      <c r="AB500" s="358"/>
      <c r="AC500" s="358"/>
      <c r="AD500" s="358"/>
      <c r="AE500" s="296"/>
      <c r="AF500" s="614"/>
    </row>
    <row r="501" spans="1:33" ht="15" x14ac:dyDescent="0.25">
      <c r="A501" s="323"/>
      <c r="B501" s="423"/>
      <c r="C501" s="423"/>
      <c r="D501" s="423"/>
      <c r="E501" s="423"/>
      <c r="F501" s="423"/>
      <c r="G501" s="423"/>
      <c r="H501" s="337"/>
      <c r="I501" s="439"/>
      <c r="J501" s="337"/>
      <c r="K501" s="383" t="s">
        <v>77</v>
      </c>
      <c r="L501" s="867" t="s">
        <v>898</v>
      </c>
      <c r="M501" s="868"/>
      <c r="N501" s="868"/>
      <c r="O501" s="868"/>
      <c r="P501" s="868"/>
      <c r="Q501" s="868"/>
      <c r="R501" s="868"/>
      <c r="S501" s="868"/>
      <c r="T501" s="869"/>
      <c r="U501" s="439"/>
      <c r="V501" s="439"/>
      <c r="W501" s="439"/>
      <c r="X501" s="439"/>
      <c r="Y501" s="439"/>
      <c r="Z501" s="439"/>
      <c r="AA501" s="439"/>
      <c r="AB501" s="439"/>
      <c r="AC501" s="439"/>
      <c r="AD501" s="439"/>
      <c r="AE501" s="325"/>
      <c r="AF501" s="614"/>
    </row>
    <row r="502" spans="1:33" ht="27" customHeight="1" x14ac:dyDescent="0.25">
      <c r="A502" s="293"/>
      <c r="B502" s="423"/>
      <c r="C502" s="423"/>
      <c r="D502" s="423"/>
      <c r="E502" s="423"/>
      <c r="F502" s="423"/>
      <c r="G502" s="423"/>
      <c r="H502" s="335"/>
      <c r="I502" s="358"/>
      <c r="J502" s="335"/>
      <c r="K502" s="383" t="s">
        <v>78</v>
      </c>
      <c r="L502" s="867" t="s">
        <v>419</v>
      </c>
      <c r="M502" s="868"/>
      <c r="N502" s="868"/>
      <c r="O502" s="868"/>
      <c r="P502" s="868"/>
      <c r="Q502" s="868"/>
      <c r="R502" s="868"/>
      <c r="S502" s="868"/>
      <c r="T502" s="869"/>
      <c r="U502" s="358"/>
      <c r="V502" s="358"/>
      <c r="W502" s="358"/>
      <c r="X502" s="358"/>
      <c r="Y502" s="358"/>
      <c r="Z502" s="358"/>
      <c r="AA502" s="358"/>
      <c r="AB502" s="358"/>
      <c r="AC502" s="358"/>
      <c r="AD502" s="358"/>
      <c r="AE502" s="296"/>
      <c r="AF502" s="614"/>
    </row>
    <row r="503" spans="1:33" ht="27" customHeight="1" x14ac:dyDescent="0.25">
      <c r="A503" s="323"/>
      <c r="B503" s="423"/>
      <c r="C503" s="423"/>
      <c r="D503" s="423"/>
      <c r="E503" s="423"/>
      <c r="F503" s="423"/>
      <c r="G503" s="423"/>
      <c r="H503" s="337"/>
      <c r="I503" s="439"/>
      <c r="J503" s="337"/>
      <c r="K503" s="383" t="s">
        <v>85</v>
      </c>
      <c r="L503" s="867" t="s">
        <v>420</v>
      </c>
      <c r="M503" s="868"/>
      <c r="N503" s="868"/>
      <c r="O503" s="868"/>
      <c r="P503" s="868"/>
      <c r="Q503" s="868"/>
      <c r="R503" s="868"/>
      <c r="S503" s="868"/>
      <c r="T503" s="869"/>
      <c r="U503" s="439"/>
      <c r="V503" s="439"/>
      <c r="W503" s="439"/>
      <c r="X503" s="439"/>
      <c r="Y503" s="439"/>
      <c r="Z503" s="439"/>
      <c r="AA503" s="439"/>
      <c r="AB503" s="439"/>
      <c r="AC503" s="439"/>
      <c r="AD503" s="439"/>
      <c r="AE503" s="325"/>
      <c r="AF503" s="614"/>
    </row>
    <row r="504" spans="1:33" ht="15" x14ac:dyDescent="0.25">
      <c r="A504" s="293"/>
      <c r="B504" s="423"/>
      <c r="C504" s="423"/>
      <c r="D504" s="423"/>
      <c r="E504" s="423"/>
      <c r="F504" s="423"/>
      <c r="G504" s="423"/>
      <c r="H504" s="335"/>
      <c r="I504" s="358"/>
      <c r="J504" s="335"/>
      <c r="K504" s="383" t="s">
        <v>81</v>
      </c>
      <c r="L504" s="867" t="s">
        <v>950</v>
      </c>
      <c r="M504" s="868"/>
      <c r="N504" s="868"/>
      <c r="O504" s="868"/>
      <c r="P504" s="868"/>
      <c r="Q504" s="868"/>
      <c r="R504" s="868"/>
      <c r="S504" s="868"/>
      <c r="T504" s="869"/>
      <c r="U504" s="358"/>
      <c r="V504" s="358"/>
      <c r="W504" s="358"/>
      <c r="X504" s="358"/>
      <c r="Y504" s="358"/>
      <c r="Z504" s="358"/>
      <c r="AA504" s="358"/>
      <c r="AB504" s="358"/>
      <c r="AC504" s="358"/>
      <c r="AD504" s="358"/>
      <c r="AE504" s="296"/>
      <c r="AF504" s="614"/>
    </row>
    <row r="505" spans="1:33" ht="15" x14ac:dyDescent="0.25">
      <c r="A505" s="323"/>
      <c r="B505" s="423"/>
      <c r="C505" s="423"/>
      <c r="D505" s="423"/>
      <c r="E505" s="423"/>
      <c r="F505" s="423"/>
      <c r="G505" s="423"/>
      <c r="H505" s="337"/>
      <c r="I505" s="439"/>
      <c r="J505" s="337"/>
      <c r="K505" s="383" t="s">
        <v>83</v>
      </c>
      <c r="L505" s="867" t="s">
        <v>951</v>
      </c>
      <c r="M505" s="868"/>
      <c r="N505" s="868"/>
      <c r="O505" s="868"/>
      <c r="P505" s="868"/>
      <c r="Q505" s="868"/>
      <c r="R505" s="868"/>
      <c r="S505" s="868"/>
      <c r="T505" s="869"/>
      <c r="U505" s="439"/>
      <c r="V505" s="439"/>
      <c r="W505" s="439"/>
      <c r="X505" s="439"/>
      <c r="Y505" s="439"/>
      <c r="Z505" s="439"/>
      <c r="AA505" s="439"/>
      <c r="AB505" s="439"/>
      <c r="AC505" s="439"/>
      <c r="AD505" s="439"/>
      <c r="AE505" s="325"/>
      <c r="AF505" s="614"/>
    </row>
    <row r="506" spans="1:33" ht="9" customHeight="1" x14ac:dyDescent="0.25">
      <c r="A506" s="323"/>
      <c r="B506" s="423"/>
      <c r="C506" s="423"/>
      <c r="D506" s="423"/>
      <c r="E506" s="423"/>
      <c r="F506" s="423"/>
      <c r="G506" s="423"/>
      <c r="H506" s="337"/>
      <c r="I506" s="439"/>
      <c r="J506" s="337"/>
      <c r="K506" s="391"/>
      <c r="L506" s="641"/>
      <c r="M506" s="641"/>
      <c r="N506" s="641"/>
      <c r="O506" s="641"/>
      <c r="P506" s="641"/>
      <c r="Q506" s="641"/>
      <c r="R506" s="641"/>
      <c r="S506" s="641"/>
      <c r="T506" s="641"/>
      <c r="U506" s="439"/>
      <c r="V506" s="439"/>
      <c r="W506" s="439"/>
      <c r="X506" s="439"/>
      <c r="Y506" s="439"/>
      <c r="Z506" s="439"/>
      <c r="AA506" s="439"/>
      <c r="AB506" s="439"/>
      <c r="AC506" s="439"/>
      <c r="AD506" s="439"/>
      <c r="AE506" s="325"/>
      <c r="AF506" s="614"/>
    </row>
    <row r="507" spans="1:33" ht="36.75" customHeight="1" x14ac:dyDescent="0.25">
      <c r="A507" s="404" t="s">
        <v>433</v>
      </c>
      <c r="B507" s="844" t="s">
        <v>952</v>
      </c>
      <c r="C507" s="844"/>
      <c r="D507" s="844"/>
      <c r="E507" s="844"/>
      <c r="F507" s="844"/>
      <c r="G507" s="844"/>
      <c r="H507" s="844"/>
      <c r="I507" s="844"/>
      <c r="J507" s="844"/>
      <c r="K507" s="844"/>
      <c r="L507" s="844"/>
      <c r="M507" s="844"/>
      <c r="N507" s="844"/>
      <c r="O507" s="844"/>
      <c r="P507" s="844"/>
      <c r="Q507" s="844"/>
      <c r="R507" s="844"/>
      <c r="S507" s="844"/>
      <c r="T507" s="844"/>
      <c r="U507" s="844"/>
      <c r="V507" s="844"/>
      <c r="W507" s="844"/>
      <c r="X507" s="844"/>
      <c r="Y507" s="844"/>
      <c r="Z507" s="844"/>
      <c r="AA507" s="844"/>
      <c r="AB507" s="844"/>
      <c r="AC507" s="844"/>
      <c r="AD507" s="844"/>
      <c r="AE507" s="296"/>
      <c r="AF507" s="614"/>
    </row>
    <row r="508" spans="1:33" ht="27" customHeight="1" x14ac:dyDescent="0.25">
      <c r="A508" s="293"/>
      <c r="B508" s="633"/>
      <c r="C508" s="874" t="s">
        <v>953</v>
      </c>
      <c r="D508" s="874"/>
      <c r="E508" s="874"/>
      <c r="F508" s="874"/>
      <c r="G508" s="874"/>
      <c r="H508" s="874"/>
      <c r="I508" s="874"/>
      <c r="J508" s="874"/>
      <c r="K508" s="874"/>
      <c r="L508" s="874"/>
      <c r="M508" s="874"/>
      <c r="N508" s="874"/>
      <c r="O508" s="874"/>
      <c r="P508" s="874"/>
      <c r="Q508" s="874"/>
      <c r="R508" s="874"/>
      <c r="S508" s="874"/>
      <c r="T508" s="874"/>
      <c r="U508" s="874"/>
      <c r="V508" s="874"/>
      <c r="W508" s="874"/>
      <c r="X508" s="874"/>
      <c r="Y508" s="874"/>
      <c r="Z508" s="874"/>
      <c r="AA508" s="874"/>
      <c r="AB508" s="874"/>
      <c r="AC508" s="874"/>
      <c r="AD508" s="874"/>
      <c r="AE508" s="296"/>
      <c r="AF508" s="614"/>
    </row>
    <row r="509" spans="1:33" ht="29.25" customHeight="1" x14ac:dyDescent="0.25">
      <c r="A509" s="293"/>
      <c r="B509" s="646"/>
      <c r="C509" s="874" t="s">
        <v>954</v>
      </c>
      <c r="D509" s="874"/>
      <c r="E509" s="874"/>
      <c r="F509" s="874"/>
      <c r="G509" s="874"/>
      <c r="H509" s="874"/>
      <c r="I509" s="874"/>
      <c r="J509" s="874"/>
      <c r="K509" s="874"/>
      <c r="L509" s="874"/>
      <c r="M509" s="874"/>
      <c r="N509" s="874"/>
      <c r="O509" s="874"/>
      <c r="P509" s="874"/>
      <c r="Q509" s="874"/>
      <c r="R509" s="874"/>
      <c r="S509" s="874"/>
      <c r="T509" s="874"/>
      <c r="U509" s="874"/>
      <c r="V509" s="874"/>
      <c r="W509" s="874"/>
      <c r="X509" s="874"/>
      <c r="Y509" s="874"/>
      <c r="Z509" s="874"/>
      <c r="AA509" s="874"/>
      <c r="AB509" s="874"/>
      <c r="AC509" s="874"/>
      <c r="AD509" s="874"/>
      <c r="AE509" s="296"/>
      <c r="AF509" s="614"/>
    </row>
    <row r="510" spans="1:33" ht="24" customHeight="1" x14ac:dyDescent="0.25">
      <c r="A510" s="293"/>
      <c r="B510" s="441"/>
      <c r="C510" s="845" t="s">
        <v>955</v>
      </c>
      <c r="D510" s="845"/>
      <c r="E510" s="845"/>
      <c r="F510" s="845"/>
      <c r="G510" s="845"/>
      <c r="H510" s="845"/>
      <c r="I510" s="845"/>
      <c r="J510" s="845"/>
      <c r="K510" s="845"/>
      <c r="L510" s="845"/>
      <c r="M510" s="845"/>
      <c r="N510" s="845"/>
      <c r="O510" s="845"/>
      <c r="P510" s="845"/>
      <c r="Q510" s="845"/>
      <c r="R510" s="845"/>
      <c r="S510" s="845"/>
      <c r="T510" s="845"/>
      <c r="U510" s="845"/>
      <c r="V510" s="845"/>
      <c r="W510" s="845"/>
      <c r="X510" s="845"/>
      <c r="Y510" s="845"/>
      <c r="Z510" s="845"/>
      <c r="AA510" s="845"/>
      <c r="AB510" s="845"/>
      <c r="AC510" s="845"/>
      <c r="AD510" s="845"/>
      <c r="AE510" s="296"/>
      <c r="AF510" s="614"/>
      <c r="AG510">
        <f>COUNTBLANK(K514:Z517)</f>
        <v>64</v>
      </c>
    </row>
    <row r="511" spans="1:33" ht="15" x14ac:dyDescent="0.25">
      <c r="A511" s="293"/>
      <c r="B511" s="377"/>
      <c r="C511" s="377"/>
      <c r="D511" s="377"/>
      <c r="E511" s="377"/>
      <c r="F511" s="377"/>
      <c r="G511" s="377"/>
      <c r="H511" s="377"/>
      <c r="I511" s="377"/>
      <c r="J511" s="377"/>
      <c r="K511" s="377"/>
      <c r="L511" s="377"/>
      <c r="M511" s="377"/>
      <c r="N511" s="377"/>
      <c r="O511" s="377"/>
      <c r="P511" s="377"/>
      <c r="Q511" s="377"/>
      <c r="R511" s="377"/>
      <c r="S511" s="377"/>
      <c r="T511" s="377"/>
      <c r="U511" s="377"/>
      <c r="V511" s="377"/>
      <c r="W511" s="377"/>
      <c r="X511" s="377"/>
      <c r="Y511" s="377"/>
      <c r="Z511" s="377"/>
      <c r="AA511" s="377"/>
      <c r="AB511" s="377"/>
      <c r="AC511" s="632"/>
      <c r="AD511" s="632"/>
      <c r="AE511" s="296"/>
      <c r="AF511" s="614"/>
    </row>
    <row r="512" spans="1:33" ht="22.5" customHeight="1" x14ac:dyDescent="0.25">
      <c r="A512" s="293"/>
      <c r="B512" s="637"/>
      <c r="C512" s="881" t="s">
        <v>948</v>
      </c>
      <c r="D512" s="881"/>
      <c r="E512" s="881"/>
      <c r="F512" s="881"/>
      <c r="G512" s="881"/>
      <c r="H512" s="881"/>
      <c r="I512" s="881"/>
      <c r="J512" s="881"/>
      <c r="K512" s="881" t="s">
        <v>430</v>
      </c>
      <c r="L512" s="881"/>
      <c r="M512" s="881"/>
      <c r="N512" s="881"/>
      <c r="O512" s="881"/>
      <c r="P512" s="881"/>
      <c r="Q512" s="881"/>
      <c r="R512" s="881"/>
      <c r="S512" s="881"/>
      <c r="T512" s="881"/>
      <c r="U512" s="881"/>
      <c r="V512" s="881"/>
      <c r="W512" s="881"/>
      <c r="X512" s="881"/>
      <c r="Y512" s="881"/>
      <c r="Z512" s="881"/>
      <c r="AA512" s="881" t="s">
        <v>76</v>
      </c>
      <c r="AB512" s="881"/>
      <c r="AC512" s="288"/>
      <c r="AD512" s="288"/>
      <c r="AE512" s="296"/>
      <c r="AF512" s="614"/>
    </row>
    <row r="513" spans="1:34" ht="24" customHeight="1" x14ac:dyDescent="0.25">
      <c r="A513" s="293"/>
      <c r="B513" s="637"/>
      <c r="C513" s="881"/>
      <c r="D513" s="881"/>
      <c r="E513" s="881"/>
      <c r="F513" s="881"/>
      <c r="G513" s="881"/>
      <c r="H513" s="881"/>
      <c r="I513" s="881"/>
      <c r="J513" s="881"/>
      <c r="K513" s="1130" t="s">
        <v>431</v>
      </c>
      <c r="L513" s="1130"/>
      <c r="M513" s="1130"/>
      <c r="N513" s="1130"/>
      <c r="O513" s="1130" t="s">
        <v>138</v>
      </c>
      <c r="P513" s="1130"/>
      <c r="Q513" s="1130"/>
      <c r="R513" s="1130"/>
      <c r="S513" s="1130" t="s">
        <v>432</v>
      </c>
      <c r="T513" s="1130"/>
      <c r="U513" s="1130"/>
      <c r="V513" s="1130"/>
      <c r="W513" s="1130" t="s">
        <v>139</v>
      </c>
      <c r="X513" s="1130"/>
      <c r="Y513" s="1130"/>
      <c r="Z513" s="1130"/>
      <c r="AA513" s="881"/>
      <c r="AB513" s="881"/>
      <c r="AC513" s="288"/>
      <c r="AD513" s="288"/>
      <c r="AE513" s="296"/>
      <c r="AF513" s="614"/>
      <c r="AG513" t="s">
        <v>6550</v>
      </c>
      <c r="AH513" t="s">
        <v>6584</v>
      </c>
    </row>
    <row r="514" spans="1:34" ht="15" x14ac:dyDescent="0.25">
      <c r="A514" s="293"/>
      <c r="B514" s="637"/>
      <c r="C514" s="428" t="s">
        <v>77</v>
      </c>
      <c r="D514" s="1119" t="s">
        <v>427</v>
      </c>
      <c r="E514" s="1119"/>
      <c r="F514" s="1119"/>
      <c r="G514" s="1119"/>
      <c r="H514" s="1119"/>
      <c r="I514" s="1119"/>
      <c r="J514" s="1119"/>
      <c r="K514" s="952"/>
      <c r="L514" s="952"/>
      <c r="M514" s="952"/>
      <c r="N514" s="952"/>
      <c r="O514" s="952"/>
      <c r="P514" s="952"/>
      <c r="Q514" s="952"/>
      <c r="R514" s="952"/>
      <c r="S514" s="952"/>
      <c r="T514" s="952"/>
      <c r="U514" s="952"/>
      <c r="V514" s="952"/>
      <c r="W514" s="1129"/>
      <c r="X514" s="1129"/>
      <c r="Y514" s="1129"/>
      <c r="Z514" s="1129"/>
      <c r="AA514" s="950" t="str">
        <f>IF(OR(L493=4,L493=9),"X","")</f>
        <v>X</v>
      </c>
      <c r="AB514" s="950"/>
      <c r="AC514" s="288"/>
      <c r="AD514" s="288"/>
      <c r="AE514" s="296"/>
      <c r="AF514" s="614"/>
      <c r="AG514">
        <f>IF(OR($AG$510=64,AND(AA514="X",COUNTBLANK(K514:Z514)=16),AND(AA514="",K514&lt;&gt;"",O514&lt;&gt;"",S514&lt;&gt;"",W514=""),AND(AA514="",W514="X",COUNTBLANK(K514:V514)=12)),0,1)</f>
        <v>0</v>
      </c>
      <c r="AH514">
        <f>IF(OR($AG$510=64,AA514="X",AND(W514="X",COUNTBLANK(K514:V514)=12),AND(W514="",K514&lt;&gt;"",O514&lt;&gt;"",S514&lt;&gt;"",(COUNTIF(K514:V514,4)+COUNTIF(K514:V514,9))&lt;3)),0,1)</f>
        <v>0</v>
      </c>
    </row>
    <row r="515" spans="1:34" ht="15" x14ac:dyDescent="0.25">
      <c r="A515" s="293"/>
      <c r="B515" s="440"/>
      <c r="C515" s="428" t="s">
        <v>78</v>
      </c>
      <c r="D515" s="1119" t="s">
        <v>135</v>
      </c>
      <c r="E515" s="1119"/>
      <c r="F515" s="1119"/>
      <c r="G515" s="1119"/>
      <c r="H515" s="1119"/>
      <c r="I515" s="1119"/>
      <c r="J515" s="1119"/>
      <c r="K515" s="952"/>
      <c r="L515" s="952"/>
      <c r="M515" s="952"/>
      <c r="N515" s="952"/>
      <c r="O515" s="952"/>
      <c r="P515" s="952"/>
      <c r="Q515" s="952"/>
      <c r="R515" s="952"/>
      <c r="S515" s="952"/>
      <c r="T515" s="952"/>
      <c r="U515" s="952"/>
      <c r="V515" s="952"/>
      <c r="W515" s="1129"/>
      <c r="X515" s="1129"/>
      <c r="Y515" s="1129"/>
      <c r="Z515" s="1129"/>
      <c r="AA515" s="950" t="str">
        <f>IF(OR(L494=4,L494=9),"X","")</f>
        <v>X</v>
      </c>
      <c r="AB515" s="950"/>
      <c r="AC515" s="288"/>
      <c r="AD515" s="288"/>
      <c r="AE515" s="296"/>
      <c r="AF515" s="614"/>
      <c r="AG515">
        <f>IF(OR($AG$510=64,AND(AA515="X",COUNTBLANK(K515:Z515)=16),AND(AA515="",K515&lt;&gt;"",O515&lt;&gt;"",S515&lt;&gt;"",W515=""),AND(AA515="",W515="X",COUNTBLANK(K515:V515)=12)),0,1)</f>
        <v>0</v>
      </c>
      <c r="AH515">
        <f>IF(OR($AG$510=64,AA515="X",AND(W515="X",COUNTBLANK(K515:V515)=12),AND(W515="",K515&lt;&gt;"",O515&lt;&gt;"",S515&lt;&gt;"",(COUNTIF(K515:V515,4)+COUNTIF(K515:V515,9))&lt;3)),0,1)</f>
        <v>0</v>
      </c>
    </row>
    <row r="516" spans="1:34" ht="15" x14ac:dyDescent="0.25">
      <c r="A516" s="293"/>
      <c r="B516" s="440"/>
      <c r="C516" s="428" t="s">
        <v>85</v>
      </c>
      <c r="D516" s="1119" t="s">
        <v>136</v>
      </c>
      <c r="E516" s="1119"/>
      <c r="F516" s="1119"/>
      <c r="G516" s="1119"/>
      <c r="H516" s="1119"/>
      <c r="I516" s="1119"/>
      <c r="J516" s="1119"/>
      <c r="K516" s="952"/>
      <c r="L516" s="952"/>
      <c r="M516" s="952"/>
      <c r="N516" s="952"/>
      <c r="O516" s="952"/>
      <c r="P516" s="952"/>
      <c r="Q516" s="952"/>
      <c r="R516" s="952"/>
      <c r="S516" s="952"/>
      <c r="T516" s="952"/>
      <c r="U516" s="952"/>
      <c r="V516" s="952"/>
      <c r="W516" s="1129"/>
      <c r="X516" s="1129"/>
      <c r="Y516" s="1129"/>
      <c r="Z516" s="1129"/>
      <c r="AA516" s="950" t="str">
        <f>IF(OR(L495=4,L495=9),"X","")</f>
        <v>X</v>
      </c>
      <c r="AB516" s="950"/>
      <c r="AC516" s="288"/>
      <c r="AD516" s="288"/>
      <c r="AE516" s="296"/>
      <c r="AF516" s="614"/>
      <c r="AG516">
        <f>IF(OR($AG$510=64,AND(AA516="X",COUNTBLANK(K516:Z516)=16),AND(AA516="",K516&lt;&gt;"",O516&lt;&gt;"",S516&lt;&gt;"",W516=""),AND(AA516="",W516="X",COUNTBLANK(K516:V516)=12)),0,1)</f>
        <v>0</v>
      </c>
      <c r="AH516">
        <f>IF(OR($AG$510=64,AA516="X",AND(W516="X",COUNTBLANK(K516:V516)=12),AND(W516="",K516&lt;&gt;"",O516&lt;&gt;"",S516&lt;&gt;"",(COUNTIF(K516:V516,4)+COUNTIF(K516:V516,9))&lt;3)),0,1)</f>
        <v>0</v>
      </c>
    </row>
    <row r="517" spans="1:34" ht="15" x14ac:dyDescent="0.25">
      <c r="A517" s="293"/>
      <c r="B517" s="440"/>
      <c r="C517" s="428" t="s">
        <v>81</v>
      </c>
      <c r="D517" s="1119" t="s">
        <v>137</v>
      </c>
      <c r="E517" s="1119"/>
      <c r="F517" s="1119"/>
      <c r="G517" s="1119"/>
      <c r="H517" s="1119"/>
      <c r="I517" s="1119"/>
      <c r="J517" s="1119"/>
      <c r="K517" s="952"/>
      <c r="L517" s="952"/>
      <c r="M517" s="952"/>
      <c r="N517" s="952"/>
      <c r="O517" s="952"/>
      <c r="P517" s="952"/>
      <c r="Q517" s="952"/>
      <c r="R517" s="952"/>
      <c r="S517" s="952"/>
      <c r="T517" s="952"/>
      <c r="U517" s="952"/>
      <c r="V517" s="952"/>
      <c r="W517" s="1129"/>
      <c r="X517" s="1129"/>
      <c r="Y517" s="1129"/>
      <c r="Z517" s="1129"/>
      <c r="AA517" s="950" t="str">
        <f>IF(OR(L496=4,L496=9),"X","")</f>
        <v>X</v>
      </c>
      <c r="AB517" s="950"/>
      <c r="AC517" s="288"/>
      <c r="AD517" s="288"/>
      <c r="AE517" s="296"/>
      <c r="AF517" s="614"/>
      <c r="AG517">
        <f>IF(OR($AG$510=64,AND(AA517="X",COUNTBLANK(K517:Z517)=16),AND(AA517="",K517&lt;&gt;"",O517&lt;&gt;"",S517&lt;&gt;"",W517=""),AND(AA517="",W517="X",COUNTBLANK(K517:V517)=12)),0,1)</f>
        <v>0</v>
      </c>
      <c r="AH517">
        <f>IF(OR($AG$510=64,AA517="X",AND(W517="X",COUNTBLANK(K517:V517)=12),AND(W517="",K517&lt;&gt;"",O517&lt;&gt;"",S517&lt;&gt;"",(COUNTIF(K517:V517,4)+COUNTIF(K517:V517,9))&lt;3)),0,1)</f>
        <v>0</v>
      </c>
    </row>
    <row r="518" spans="1:34" ht="15" x14ac:dyDescent="0.25">
      <c r="A518" s="293"/>
      <c r="B518" s="863" t="str">
        <f>IF(AG518=0,"","ERROR: Favor de llenar sólo las celdas correspondientes, en caso de que no aplique debe dejar la fila en blanco")</f>
        <v/>
      </c>
      <c r="C518" s="863"/>
      <c r="D518" s="863"/>
      <c r="E518" s="863"/>
      <c r="F518" s="863"/>
      <c r="G518" s="863"/>
      <c r="H518" s="863"/>
      <c r="I518" s="863"/>
      <c r="J518" s="863"/>
      <c r="K518" s="863"/>
      <c r="L518" s="863"/>
      <c r="M518" s="863"/>
      <c r="N518" s="863"/>
      <c r="O518" s="863"/>
      <c r="P518" s="863"/>
      <c r="Q518" s="863"/>
      <c r="R518" s="863"/>
      <c r="S518" s="863"/>
      <c r="T518" s="863"/>
      <c r="U518" s="863"/>
      <c r="V518" s="863"/>
      <c r="W518" s="863"/>
      <c r="X518" s="863"/>
      <c r="Y518" s="863"/>
      <c r="Z518" s="863"/>
      <c r="AA518" s="863"/>
      <c r="AB518" s="863"/>
      <c r="AC518" s="863"/>
      <c r="AD518" s="863"/>
      <c r="AE518" s="296"/>
      <c r="AF518" s="614"/>
      <c r="AG518" s="691">
        <f>SUM(AG514:AG517)</f>
        <v>0</v>
      </c>
      <c r="AH518" s="691">
        <f>SUM(AH514:AH517)</f>
        <v>0</v>
      </c>
    </row>
    <row r="519" spans="1:34" ht="15" x14ac:dyDescent="0.25">
      <c r="A519" s="293"/>
      <c r="B519" s="863" t="str">
        <f>IF(AH518=0,"","ERROR: Favor de llenar sólo las celdas correspondientes, en caso de que no se cuente con la tecnología debe dejar la fila en blanco")</f>
        <v/>
      </c>
      <c r="C519" s="863"/>
      <c r="D519" s="863"/>
      <c r="E519" s="863"/>
      <c r="F519" s="863"/>
      <c r="G519" s="863"/>
      <c r="H519" s="863"/>
      <c r="I519" s="863"/>
      <c r="J519" s="863"/>
      <c r="K519" s="863"/>
      <c r="L519" s="863"/>
      <c r="M519" s="863"/>
      <c r="N519" s="863"/>
      <c r="O519" s="863"/>
      <c r="P519" s="863"/>
      <c r="Q519" s="863"/>
      <c r="R519" s="863"/>
      <c r="S519" s="863"/>
      <c r="T519" s="863"/>
      <c r="U519" s="863"/>
      <c r="V519" s="863"/>
      <c r="W519" s="863"/>
      <c r="X519" s="863"/>
      <c r="Y519" s="863"/>
      <c r="Z519" s="863"/>
      <c r="AA519" s="863"/>
      <c r="AB519" s="863"/>
      <c r="AC519" s="863"/>
      <c r="AD519" s="863"/>
      <c r="AE519" s="296"/>
      <c r="AF519" s="614"/>
    </row>
    <row r="520" spans="1:34" ht="15" x14ac:dyDescent="0.25">
      <c r="A520" s="293"/>
      <c r="B520" s="390"/>
      <c r="C520" s="390"/>
      <c r="D520" s="390"/>
      <c r="E520" s="390"/>
      <c r="F520" s="390"/>
      <c r="G520" s="637"/>
      <c r="H520" s="637"/>
      <c r="I520" s="637"/>
      <c r="J520" s="637"/>
      <c r="K520" s="637"/>
      <c r="L520" s="637"/>
      <c r="M520" s="329"/>
      <c r="N520" s="330"/>
      <c r="O520" s="330"/>
      <c r="P520" s="330"/>
      <c r="Q520" s="330"/>
      <c r="R520" s="637"/>
      <c r="S520" s="637"/>
      <c r="T520" s="637"/>
      <c r="U520" s="637"/>
      <c r="V520" s="637"/>
      <c r="W520" s="637"/>
      <c r="X520" s="637"/>
      <c r="Y520" s="637"/>
      <c r="Z520" s="637"/>
      <c r="AA520" s="637"/>
      <c r="AB520" s="637"/>
      <c r="AC520" s="288"/>
      <c r="AD520" s="288"/>
      <c r="AE520" s="296"/>
      <c r="AF520" s="614"/>
    </row>
    <row r="521" spans="1:34" ht="42.75" customHeight="1" x14ac:dyDescent="0.25">
      <c r="A521" s="293"/>
      <c r="B521" s="390"/>
      <c r="C521" s="390"/>
      <c r="D521" s="390"/>
      <c r="E521" s="390"/>
      <c r="F521" s="390"/>
      <c r="G521" s="637"/>
      <c r="H521" s="637"/>
      <c r="I521" s="637"/>
      <c r="J521" s="924" t="s">
        <v>645</v>
      </c>
      <c r="K521" s="925"/>
      <c r="L521" s="925"/>
      <c r="M521" s="925"/>
      <c r="N521" s="925"/>
      <c r="O521" s="925"/>
      <c r="P521" s="925"/>
      <c r="Q521" s="925"/>
      <c r="R521" s="925"/>
      <c r="S521" s="926"/>
      <c r="T521" s="637"/>
      <c r="U521" s="637"/>
      <c r="V521" s="637"/>
      <c r="W521" s="637"/>
      <c r="X521" s="637"/>
      <c r="Y521" s="637"/>
      <c r="Z521" s="637"/>
      <c r="AA521" s="637"/>
      <c r="AB521" s="637"/>
      <c r="AC521" s="288"/>
      <c r="AD521" s="288"/>
      <c r="AE521" s="296"/>
      <c r="AF521" s="614"/>
    </row>
    <row r="522" spans="1:34" ht="15" x14ac:dyDescent="0.25">
      <c r="A522" s="293"/>
      <c r="B522" s="390"/>
      <c r="C522" s="390"/>
      <c r="D522" s="390"/>
      <c r="E522" s="390"/>
      <c r="F522" s="390"/>
      <c r="G522" s="637"/>
      <c r="H522" s="637"/>
      <c r="I522" s="637"/>
      <c r="J522" s="383" t="s">
        <v>77</v>
      </c>
      <c r="K522" s="867" t="s">
        <v>418</v>
      </c>
      <c r="L522" s="868"/>
      <c r="M522" s="868"/>
      <c r="N522" s="868"/>
      <c r="O522" s="868"/>
      <c r="P522" s="868"/>
      <c r="Q522" s="868"/>
      <c r="R522" s="868"/>
      <c r="S522" s="869"/>
      <c r="T522" s="637"/>
      <c r="U522" s="637"/>
      <c r="V522" s="637"/>
      <c r="W522" s="637"/>
      <c r="X522" s="637"/>
      <c r="Y522" s="637"/>
      <c r="Z522" s="637"/>
      <c r="AA522" s="637"/>
      <c r="AB522" s="637"/>
      <c r="AC522" s="288"/>
      <c r="AD522" s="288"/>
      <c r="AE522" s="296"/>
      <c r="AF522" s="614"/>
    </row>
    <row r="523" spans="1:34" ht="27" customHeight="1" x14ac:dyDescent="0.25">
      <c r="A523" s="293"/>
      <c r="B523" s="390"/>
      <c r="C523" s="390"/>
      <c r="D523" s="390"/>
      <c r="E523" s="390"/>
      <c r="F523" s="390"/>
      <c r="G523" s="637"/>
      <c r="H523" s="637"/>
      <c r="I523" s="637"/>
      <c r="J523" s="383" t="s">
        <v>78</v>
      </c>
      <c r="K523" s="867" t="s">
        <v>419</v>
      </c>
      <c r="L523" s="868"/>
      <c r="M523" s="868"/>
      <c r="N523" s="868"/>
      <c r="O523" s="868"/>
      <c r="P523" s="868"/>
      <c r="Q523" s="868"/>
      <c r="R523" s="868"/>
      <c r="S523" s="869"/>
      <c r="T523" s="637"/>
      <c r="U523" s="637"/>
      <c r="V523" s="637"/>
      <c r="W523" s="637"/>
      <c r="X523" s="637"/>
      <c r="Y523" s="637"/>
      <c r="Z523" s="637"/>
      <c r="AA523" s="637"/>
      <c r="AB523" s="637"/>
      <c r="AC523" s="288"/>
      <c r="AD523" s="288"/>
      <c r="AE523" s="296"/>
      <c r="AF523" s="614"/>
    </row>
    <row r="524" spans="1:34" ht="27" customHeight="1" x14ac:dyDescent="0.25">
      <c r="A524" s="293"/>
      <c r="B524" s="390"/>
      <c r="C524" s="390"/>
      <c r="D524" s="390"/>
      <c r="E524" s="390"/>
      <c r="F524" s="390"/>
      <c r="G524" s="637"/>
      <c r="H524" s="637"/>
      <c r="I524" s="637"/>
      <c r="J524" s="383" t="s">
        <v>85</v>
      </c>
      <c r="K524" s="867" t="s">
        <v>420</v>
      </c>
      <c r="L524" s="868"/>
      <c r="M524" s="868"/>
      <c r="N524" s="868"/>
      <c r="O524" s="868"/>
      <c r="P524" s="868"/>
      <c r="Q524" s="868"/>
      <c r="R524" s="868"/>
      <c r="S524" s="869"/>
      <c r="T524" s="637"/>
      <c r="U524" s="637"/>
      <c r="V524" s="637"/>
      <c r="W524" s="637"/>
      <c r="X524" s="637"/>
      <c r="Y524" s="637"/>
      <c r="Z524" s="637"/>
      <c r="AA524" s="637"/>
      <c r="AB524" s="637"/>
      <c r="AC524" s="288"/>
      <c r="AD524" s="288"/>
      <c r="AE524" s="296"/>
      <c r="AF524" s="614"/>
    </row>
    <row r="525" spans="1:34" ht="15" x14ac:dyDescent="0.25">
      <c r="A525" s="293"/>
      <c r="B525" s="390"/>
      <c r="C525" s="390"/>
      <c r="D525" s="390"/>
      <c r="E525" s="390"/>
      <c r="F525" s="390"/>
      <c r="G525" s="637"/>
      <c r="H525" s="637"/>
      <c r="I525" s="637"/>
      <c r="J525" s="383" t="s">
        <v>81</v>
      </c>
      <c r="K525" s="867" t="s">
        <v>421</v>
      </c>
      <c r="L525" s="868"/>
      <c r="M525" s="868"/>
      <c r="N525" s="868"/>
      <c r="O525" s="868"/>
      <c r="P525" s="868"/>
      <c r="Q525" s="868"/>
      <c r="R525" s="868"/>
      <c r="S525" s="869"/>
      <c r="T525" s="637"/>
      <c r="U525" s="637"/>
      <c r="V525" s="637"/>
      <c r="W525" s="637"/>
      <c r="X525" s="637"/>
      <c r="Y525" s="637"/>
      <c r="Z525" s="637"/>
      <c r="AA525" s="637"/>
      <c r="AB525" s="637"/>
      <c r="AC525" s="288"/>
      <c r="AD525" s="288"/>
      <c r="AE525" s="296"/>
      <c r="AF525" s="614"/>
    </row>
    <row r="526" spans="1:34" ht="15" x14ac:dyDescent="0.25">
      <c r="A526" s="293"/>
      <c r="B526" s="441"/>
      <c r="C526" s="441"/>
      <c r="D526" s="441"/>
      <c r="E526" s="441"/>
      <c r="F526" s="441"/>
      <c r="G526" s="441"/>
      <c r="H526" s="441"/>
      <c r="I526" s="441"/>
      <c r="J526" s="383" t="s">
        <v>83</v>
      </c>
      <c r="K526" s="867" t="s">
        <v>84</v>
      </c>
      <c r="L526" s="868"/>
      <c r="M526" s="868"/>
      <c r="N526" s="868"/>
      <c r="O526" s="868"/>
      <c r="P526" s="868"/>
      <c r="Q526" s="868"/>
      <c r="R526" s="868"/>
      <c r="S526" s="869"/>
      <c r="T526" s="441"/>
      <c r="U526" s="441"/>
      <c r="V526" s="441"/>
      <c r="W526" s="441"/>
      <c r="X526" s="441"/>
      <c r="Y526" s="441"/>
      <c r="Z526" s="441"/>
      <c r="AA526" s="441"/>
      <c r="AB526" s="441"/>
      <c r="AC526" s="441"/>
      <c r="AD526" s="441"/>
      <c r="AE526" s="296"/>
      <c r="AF526" s="614"/>
    </row>
    <row r="527" spans="1:34" ht="13.5" customHeight="1" x14ac:dyDescent="0.25">
      <c r="A527" s="293"/>
      <c r="B527" s="441"/>
      <c r="C527" s="441"/>
      <c r="D527" s="441"/>
      <c r="E527" s="441"/>
      <c r="F527" s="441"/>
      <c r="G527" s="441"/>
      <c r="H527" s="441"/>
      <c r="I527" s="441"/>
      <c r="J527" s="409"/>
      <c r="K527" s="641"/>
      <c r="L527" s="641"/>
      <c r="M527" s="641"/>
      <c r="N527" s="641"/>
      <c r="O527" s="641"/>
      <c r="P527" s="641"/>
      <c r="Q527" s="641"/>
      <c r="R527" s="641"/>
      <c r="S527" s="641"/>
      <c r="T527" s="441"/>
      <c r="U527" s="441"/>
      <c r="V527" s="441"/>
      <c r="W527" s="441"/>
      <c r="X527" s="441"/>
      <c r="Y527" s="441"/>
      <c r="Z527" s="441"/>
      <c r="AA527" s="441"/>
      <c r="AB527" s="441"/>
      <c r="AC527" s="441"/>
      <c r="AD527" s="441"/>
      <c r="AE527" s="296"/>
      <c r="AF527" s="614"/>
    </row>
    <row r="528" spans="1:34" ht="38.25" customHeight="1" x14ac:dyDescent="0.25">
      <c r="A528" s="404" t="s">
        <v>437</v>
      </c>
      <c r="B528" s="873" t="s">
        <v>956</v>
      </c>
      <c r="C528" s="873"/>
      <c r="D528" s="873"/>
      <c r="E528" s="873"/>
      <c r="F528" s="873"/>
      <c r="G528" s="873"/>
      <c r="H528" s="873"/>
      <c r="I528" s="873"/>
      <c r="J528" s="873"/>
      <c r="K528" s="873"/>
      <c r="L528" s="873"/>
      <c r="M528" s="873"/>
      <c r="N528" s="873"/>
      <c r="O528" s="873"/>
      <c r="P528" s="873"/>
      <c r="Q528" s="873"/>
      <c r="R528" s="873"/>
      <c r="S528" s="873"/>
      <c r="T528" s="873"/>
      <c r="U528" s="873"/>
      <c r="V528" s="873"/>
      <c r="W528" s="873"/>
      <c r="X528" s="873"/>
      <c r="Y528" s="873"/>
      <c r="Z528" s="873"/>
      <c r="AA528" s="873"/>
      <c r="AB528" s="873"/>
      <c r="AC528" s="873"/>
      <c r="AD528" s="873"/>
      <c r="AE528" s="296"/>
      <c r="AF528" s="614"/>
    </row>
    <row r="529" spans="1:34" ht="25.5" customHeight="1" x14ac:dyDescent="0.25">
      <c r="A529" s="404"/>
      <c r="B529" s="639"/>
      <c r="C529" s="874" t="s">
        <v>957</v>
      </c>
      <c r="D529" s="874"/>
      <c r="E529" s="874"/>
      <c r="F529" s="874"/>
      <c r="G529" s="874"/>
      <c r="H529" s="874"/>
      <c r="I529" s="874"/>
      <c r="J529" s="874"/>
      <c r="K529" s="874"/>
      <c r="L529" s="874"/>
      <c r="M529" s="874"/>
      <c r="N529" s="874"/>
      <c r="O529" s="874"/>
      <c r="P529" s="874"/>
      <c r="Q529" s="874"/>
      <c r="R529" s="874"/>
      <c r="S529" s="874"/>
      <c r="T529" s="874"/>
      <c r="U529" s="874"/>
      <c r="V529" s="874"/>
      <c r="W529" s="874"/>
      <c r="X529" s="874"/>
      <c r="Y529" s="874"/>
      <c r="Z529" s="874"/>
      <c r="AA529" s="874"/>
      <c r="AB529" s="874"/>
      <c r="AC529" s="874"/>
      <c r="AD529" s="874"/>
      <c r="AE529" s="296"/>
      <c r="AF529" s="614"/>
    </row>
    <row r="530" spans="1:34" ht="24" customHeight="1" x14ac:dyDescent="0.25">
      <c r="A530" s="293"/>
      <c r="B530" s="633"/>
      <c r="C530" s="874" t="s">
        <v>1131</v>
      </c>
      <c r="D530" s="874"/>
      <c r="E530" s="874"/>
      <c r="F530" s="874"/>
      <c r="G530" s="874"/>
      <c r="H530" s="874"/>
      <c r="I530" s="874"/>
      <c r="J530" s="874"/>
      <c r="K530" s="874"/>
      <c r="L530" s="874"/>
      <c r="M530" s="874"/>
      <c r="N530" s="874"/>
      <c r="O530" s="874"/>
      <c r="P530" s="874"/>
      <c r="Q530" s="874"/>
      <c r="R530" s="874"/>
      <c r="S530" s="874"/>
      <c r="T530" s="874"/>
      <c r="U530" s="874"/>
      <c r="V530" s="874"/>
      <c r="W530" s="874"/>
      <c r="X530" s="874"/>
      <c r="Y530" s="874"/>
      <c r="Z530" s="874"/>
      <c r="AA530" s="874"/>
      <c r="AB530" s="874"/>
      <c r="AC530" s="874"/>
      <c r="AD530" s="874"/>
      <c r="AE530" s="296"/>
      <c r="AF530" s="614"/>
      <c r="AG530" t="s">
        <v>6549</v>
      </c>
    </row>
    <row r="531" spans="1:34" ht="26.25" customHeight="1" x14ac:dyDescent="0.25">
      <c r="A531" s="293"/>
      <c r="B531" s="325"/>
      <c r="C531" s="874" t="s">
        <v>703</v>
      </c>
      <c r="D531" s="874"/>
      <c r="E531" s="874"/>
      <c r="F531" s="874"/>
      <c r="G531" s="874"/>
      <c r="H531" s="874"/>
      <c r="I531" s="874"/>
      <c r="J531" s="874"/>
      <c r="K531" s="874"/>
      <c r="L531" s="874"/>
      <c r="M531" s="874"/>
      <c r="N531" s="874"/>
      <c r="O531" s="874"/>
      <c r="P531" s="874"/>
      <c r="Q531" s="874"/>
      <c r="R531" s="874"/>
      <c r="S531" s="874"/>
      <c r="T531" s="874"/>
      <c r="U531" s="874"/>
      <c r="V531" s="874"/>
      <c r="W531" s="874"/>
      <c r="X531" s="874"/>
      <c r="Y531" s="874"/>
      <c r="Z531" s="874"/>
      <c r="AA531" s="874"/>
      <c r="AB531" s="874"/>
      <c r="AC531" s="874"/>
      <c r="AD531" s="874"/>
      <c r="AE531" s="296"/>
      <c r="AF531" s="614"/>
      <c r="AG531">
        <f>COUNTBLANK(R535:V538)</f>
        <v>20</v>
      </c>
    </row>
    <row r="532" spans="1:34" ht="15" x14ac:dyDescent="0.25">
      <c r="A532" s="293"/>
      <c r="B532" s="377"/>
      <c r="C532" s="377"/>
      <c r="D532" s="377"/>
      <c r="E532" s="377"/>
      <c r="F532" s="377"/>
      <c r="G532" s="377"/>
      <c r="H532" s="377"/>
      <c r="I532" s="377"/>
      <c r="J532" s="377"/>
      <c r="K532" s="377"/>
      <c r="L532" s="377"/>
      <c r="M532" s="377"/>
      <c r="N532" s="377"/>
      <c r="O532" s="377"/>
      <c r="P532" s="377"/>
      <c r="Q532" s="377"/>
      <c r="R532" s="377"/>
      <c r="S532" s="377"/>
      <c r="T532" s="377"/>
      <c r="U532" s="377"/>
      <c r="V532" s="377"/>
      <c r="W532" s="377"/>
      <c r="X532" s="377"/>
      <c r="Y532" s="377"/>
      <c r="Z532" s="377"/>
      <c r="AA532" s="377"/>
      <c r="AB532" s="377"/>
      <c r="AC532" s="632"/>
      <c r="AD532" s="646"/>
      <c r="AE532" s="296"/>
      <c r="AF532" s="614"/>
    </row>
    <row r="533" spans="1:34" ht="48.75" customHeight="1" x14ac:dyDescent="0.25">
      <c r="A533" s="293"/>
      <c r="B533" s="296"/>
      <c r="C533" s="296"/>
      <c r="D533" s="296"/>
      <c r="E533" s="325"/>
      <c r="F533" s="325"/>
      <c r="G533" s="325"/>
      <c r="H533" s="325"/>
      <c r="I533" s="875" t="s">
        <v>948</v>
      </c>
      <c r="J533" s="876"/>
      <c r="K533" s="876"/>
      <c r="L533" s="876"/>
      <c r="M533" s="876"/>
      <c r="N533" s="876"/>
      <c r="O533" s="876"/>
      <c r="P533" s="876"/>
      <c r="Q533" s="877"/>
      <c r="R533" s="881" t="s">
        <v>766</v>
      </c>
      <c r="S533" s="881"/>
      <c r="T533" s="881"/>
      <c r="U533" s="881"/>
      <c r="V533" s="881"/>
      <c r="W533" s="881" t="s">
        <v>76</v>
      </c>
      <c r="X533" s="881"/>
      <c r="Y533" s="325"/>
      <c r="Z533" s="325"/>
      <c r="AA533" s="325"/>
      <c r="AB533" s="325"/>
      <c r="AC533" s="325"/>
      <c r="AD533" s="325"/>
      <c r="AE533" s="296"/>
      <c r="AF533" s="614"/>
    </row>
    <row r="534" spans="1:34" ht="15" x14ac:dyDescent="0.25">
      <c r="A534" s="293"/>
      <c r="B534" s="296"/>
      <c r="C534" s="296"/>
      <c r="D534" s="296"/>
      <c r="E534" s="325"/>
      <c r="F534" s="325"/>
      <c r="G534" s="325"/>
      <c r="H534" s="325"/>
      <c r="I534" s="878"/>
      <c r="J534" s="879"/>
      <c r="K534" s="879"/>
      <c r="L534" s="879"/>
      <c r="M534" s="879"/>
      <c r="N534" s="879"/>
      <c r="O534" s="879"/>
      <c r="P534" s="879"/>
      <c r="Q534" s="880"/>
      <c r="R534" s="442" t="s">
        <v>77</v>
      </c>
      <c r="S534" s="442" t="s">
        <v>78</v>
      </c>
      <c r="T534" s="442" t="s">
        <v>85</v>
      </c>
      <c r="U534" s="442" t="s">
        <v>81</v>
      </c>
      <c r="V534" s="442" t="s">
        <v>83</v>
      </c>
      <c r="W534" s="881"/>
      <c r="X534" s="881"/>
      <c r="Y534" s="325"/>
      <c r="Z534" s="443"/>
      <c r="AA534" s="443"/>
      <c r="AB534" s="443"/>
      <c r="AC534" s="443"/>
      <c r="AD534" s="443"/>
      <c r="AE534" s="296"/>
      <c r="AF534" s="614"/>
      <c r="AG534" t="s">
        <v>6550</v>
      </c>
      <c r="AH534" t="s">
        <v>6585</v>
      </c>
    </row>
    <row r="535" spans="1:34" ht="15" x14ac:dyDescent="0.25">
      <c r="A535" s="293"/>
      <c r="B535" s="296"/>
      <c r="C535" s="296"/>
      <c r="D535" s="296"/>
      <c r="E535" s="325"/>
      <c r="F535" s="325"/>
      <c r="G535" s="325"/>
      <c r="H535" s="325"/>
      <c r="I535" s="444" t="s">
        <v>77</v>
      </c>
      <c r="J535" s="1005" t="s">
        <v>434</v>
      </c>
      <c r="K535" s="1006"/>
      <c r="L535" s="1006"/>
      <c r="M535" s="1006"/>
      <c r="N535" s="1006"/>
      <c r="O535" s="1006"/>
      <c r="P535" s="1006"/>
      <c r="Q535" s="1007"/>
      <c r="R535" s="638"/>
      <c r="S535" s="638"/>
      <c r="T535" s="638"/>
      <c r="U535" s="697"/>
      <c r="V535" s="697"/>
      <c r="W535" s="1124" t="str">
        <f t="shared" ref="W535:W538" si="15">IF(OR(L493=4,L493=9),"X","")</f>
        <v>X</v>
      </c>
      <c r="X535" s="1125"/>
      <c r="Y535" s="325"/>
      <c r="Z535" s="329"/>
      <c r="AA535" s="329"/>
      <c r="AB535" s="325"/>
      <c r="AC535" s="374"/>
      <c r="AD535" s="374"/>
      <c r="AE535" s="296"/>
      <c r="AF535" s="614"/>
      <c r="AG535">
        <f>IF(OR($AG$531=20,AND(W535="X",COUNTBLANK(R535:V535)=5),AND(W535&lt;&gt;"X",COUNTBLANK(R535:V535)&lt;5)),0,1)</f>
        <v>0</v>
      </c>
      <c r="AH535">
        <f>IF($AG$531=20,0,IF(OR(AND(COUNTBLANK(R535:T535)&lt;3,U535="X"),AND(COUNTBLANK(R535:T535)&lt;3,V535="X"),COUNTIF(U535:V535,"X")=2),1,0))</f>
        <v>0</v>
      </c>
    </row>
    <row r="536" spans="1:34" ht="15" x14ac:dyDescent="0.25">
      <c r="A536" s="293"/>
      <c r="B536" s="296"/>
      <c r="C536" s="296"/>
      <c r="D536" s="296"/>
      <c r="E536" s="325"/>
      <c r="F536" s="325"/>
      <c r="G536" s="325"/>
      <c r="H536" s="325"/>
      <c r="I536" s="428" t="s">
        <v>78</v>
      </c>
      <c r="J536" s="1005" t="s">
        <v>135</v>
      </c>
      <c r="K536" s="1006"/>
      <c r="L536" s="1006"/>
      <c r="M536" s="1006"/>
      <c r="N536" s="1006"/>
      <c r="O536" s="1006"/>
      <c r="P536" s="1006"/>
      <c r="Q536" s="1007"/>
      <c r="R536" s="638"/>
      <c r="S536" s="638"/>
      <c r="T536" s="638"/>
      <c r="U536" s="638"/>
      <c r="V536" s="638"/>
      <c r="W536" s="1124" t="str">
        <f t="shared" si="15"/>
        <v>X</v>
      </c>
      <c r="X536" s="1125"/>
      <c r="Y536" s="325"/>
      <c r="Z536" s="329"/>
      <c r="AA536" s="329"/>
      <c r="AB536" s="325"/>
      <c r="AC536" s="374"/>
      <c r="AD536" s="374"/>
      <c r="AE536" s="296"/>
      <c r="AF536" s="614"/>
      <c r="AG536">
        <f>IF(OR($AG$531=20,AND(W536="X",COUNTBLANK(R536:V536)=5),AND(W536&lt;&gt;"X",COUNTBLANK(R536:V536)&lt;5)),0,1)</f>
        <v>0</v>
      </c>
      <c r="AH536">
        <f>IF($AG$531=20,0,IF(OR(AND(COUNTBLANK(R536:T536)&lt;3,U536="X"),AND(COUNTBLANK(R536:T536)&lt;3,V536="X"),COUNTIF(U536:V536,"X")=2),1,0))</f>
        <v>0</v>
      </c>
    </row>
    <row r="537" spans="1:34" ht="15" x14ac:dyDescent="0.25">
      <c r="A537" s="293"/>
      <c r="B537" s="296"/>
      <c r="C537" s="296"/>
      <c r="D537" s="296"/>
      <c r="E537" s="325"/>
      <c r="F537" s="325"/>
      <c r="G537" s="325"/>
      <c r="H537" s="325"/>
      <c r="I537" s="428" t="s">
        <v>85</v>
      </c>
      <c r="J537" s="1005" t="s">
        <v>136</v>
      </c>
      <c r="K537" s="1006"/>
      <c r="L537" s="1006"/>
      <c r="M537" s="1006"/>
      <c r="N537" s="1006"/>
      <c r="O537" s="1006"/>
      <c r="P537" s="1006"/>
      <c r="Q537" s="1007"/>
      <c r="R537" s="638"/>
      <c r="S537" s="638"/>
      <c r="T537" s="638"/>
      <c r="U537" s="638"/>
      <c r="V537" s="638"/>
      <c r="W537" s="1124" t="str">
        <f t="shared" si="15"/>
        <v>X</v>
      </c>
      <c r="X537" s="1125"/>
      <c r="Y537" s="325"/>
      <c r="Z537" s="329"/>
      <c r="AA537" s="329"/>
      <c r="AB537" s="325"/>
      <c r="AC537" s="374"/>
      <c r="AD537" s="374"/>
      <c r="AE537" s="296"/>
      <c r="AF537" s="614"/>
      <c r="AG537">
        <f>IF(OR($AG$531=20,AND(W537="X",COUNTBLANK(R537:V537)=5),AND(W537&lt;&gt;"X",COUNTBLANK(R537:V537)&lt;5)),0,1)</f>
        <v>0</v>
      </c>
      <c r="AH537">
        <f>IF($AG$531=20,0,IF(OR(AND(COUNTBLANK(R537:T537)&lt;3,U537="X"),AND(COUNTBLANK(R537:T537)&lt;3,V537="X"),COUNTIF(U537:V537,"X")=2),1,0))</f>
        <v>0</v>
      </c>
    </row>
    <row r="538" spans="1:34" ht="15" x14ac:dyDescent="0.25">
      <c r="A538" s="293"/>
      <c r="B538" s="296"/>
      <c r="C538" s="296"/>
      <c r="D538" s="296"/>
      <c r="E538" s="325"/>
      <c r="F538" s="325"/>
      <c r="G538" s="325"/>
      <c r="H538" s="325"/>
      <c r="I538" s="428" t="s">
        <v>81</v>
      </c>
      <c r="J538" s="1005" t="s">
        <v>137</v>
      </c>
      <c r="K538" s="1006"/>
      <c r="L538" s="1006"/>
      <c r="M538" s="1006"/>
      <c r="N538" s="1006"/>
      <c r="O538" s="1006"/>
      <c r="P538" s="1006"/>
      <c r="Q538" s="1007"/>
      <c r="R538" s="638"/>
      <c r="S538" s="638"/>
      <c r="T538" s="638"/>
      <c r="U538" s="638"/>
      <c r="V538" s="638"/>
      <c r="W538" s="1124" t="str">
        <f t="shared" si="15"/>
        <v>X</v>
      </c>
      <c r="X538" s="1125"/>
      <c r="Y538" s="325"/>
      <c r="Z538" s="329"/>
      <c r="AA538" s="329"/>
      <c r="AB538" s="325"/>
      <c r="AC538" s="374"/>
      <c r="AD538" s="374"/>
      <c r="AE538" s="296"/>
      <c r="AF538" s="614"/>
      <c r="AG538">
        <f>IF(OR($AG$531=20,AND(W538="X",COUNTBLANK(R538:V538)=5),AND(W538&lt;&gt;"X",COUNTBLANK(R538:V538)&lt;5)),0,1)</f>
        <v>0</v>
      </c>
      <c r="AH538">
        <f>IF($AG$531=20,0,IF(OR(AND(COUNTBLANK(R538:T538)&lt;3,U538="X"),AND(COUNTBLANK(R538:T538)&lt;3,V538="X"),COUNTIF(U538:V538,"X")=2),1,0))</f>
        <v>0</v>
      </c>
    </row>
    <row r="539" spans="1:34" ht="15" x14ac:dyDescent="0.25">
      <c r="A539" s="293"/>
      <c r="B539" s="863" t="str">
        <f>IF(AG539=0,"","ERROR: Favor de llenar sólo las celdas correspondientes, en caso de que no aplique debe dejar la fila en blanco")</f>
        <v/>
      </c>
      <c r="C539" s="863"/>
      <c r="D539" s="863"/>
      <c r="E539" s="863"/>
      <c r="F539" s="863"/>
      <c r="G539" s="863"/>
      <c r="H539" s="863"/>
      <c r="I539" s="863"/>
      <c r="J539" s="863"/>
      <c r="K539" s="863"/>
      <c r="L539" s="863"/>
      <c r="M539" s="863"/>
      <c r="N539" s="863"/>
      <c r="O539" s="863"/>
      <c r="P539" s="863"/>
      <c r="Q539" s="863"/>
      <c r="R539" s="863"/>
      <c r="S539" s="863"/>
      <c r="T539" s="863"/>
      <c r="U539" s="863"/>
      <c r="V539" s="863"/>
      <c r="W539" s="863"/>
      <c r="X539" s="863"/>
      <c r="Y539" s="863"/>
      <c r="Z539" s="863"/>
      <c r="AA539" s="863"/>
      <c r="AB539" s="863"/>
      <c r="AC539" s="863"/>
      <c r="AD539" s="863"/>
      <c r="AE539" s="296"/>
      <c r="AF539" s="614"/>
      <c r="AG539" s="691">
        <f>SUM(AG535:AG538)</f>
        <v>0</v>
      </c>
      <c r="AH539" s="691">
        <f>SUM(AH535:AH538)</f>
        <v>0</v>
      </c>
    </row>
    <row r="540" spans="1:34" ht="15" x14ac:dyDescent="0.25">
      <c r="A540" s="293"/>
      <c r="B540" s="863" t="str">
        <f>IF(AH539=0,"","ERROR: Favor de llenar sólo las celdas correspondientes, las opciones 4 y 9 excluyen al resto")</f>
        <v/>
      </c>
      <c r="C540" s="863"/>
      <c r="D540" s="863"/>
      <c r="E540" s="863"/>
      <c r="F540" s="863"/>
      <c r="G540" s="863"/>
      <c r="H540" s="863"/>
      <c r="I540" s="863"/>
      <c r="J540" s="863"/>
      <c r="K540" s="863"/>
      <c r="L540" s="863"/>
      <c r="M540" s="863"/>
      <c r="N540" s="863"/>
      <c r="O540" s="863"/>
      <c r="P540" s="863"/>
      <c r="Q540" s="863"/>
      <c r="R540" s="863"/>
      <c r="S540" s="863"/>
      <c r="T540" s="863"/>
      <c r="U540" s="863"/>
      <c r="V540" s="863"/>
      <c r="W540" s="863"/>
      <c r="X540" s="863"/>
      <c r="Y540" s="863"/>
      <c r="Z540" s="863"/>
      <c r="AA540" s="863"/>
      <c r="AB540" s="863"/>
      <c r="AC540" s="863"/>
      <c r="AD540" s="863"/>
      <c r="AE540" s="296"/>
      <c r="AF540" s="614"/>
      <c r="AG540" s="691"/>
      <c r="AH540" s="691"/>
    </row>
    <row r="541" spans="1:34" ht="6" customHeight="1" x14ac:dyDescent="0.25">
      <c r="A541" s="293"/>
      <c r="B541" s="373"/>
      <c r="C541" s="373"/>
      <c r="D541" s="373"/>
      <c r="E541" s="373"/>
      <c r="F541" s="373"/>
      <c r="G541" s="373"/>
      <c r="H541" s="373"/>
      <c r="I541" s="373"/>
      <c r="J541" s="373"/>
      <c r="K541" s="373"/>
      <c r="L541" s="373"/>
      <c r="M541" s="373"/>
      <c r="N541" s="373"/>
      <c r="O541" s="373"/>
      <c r="P541" s="373"/>
      <c r="Q541" s="373"/>
      <c r="R541" s="373"/>
      <c r="S541" s="373"/>
      <c r="T541" s="373"/>
      <c r="U541" s="373"/>
      <c r="V541" s="373"/>
      <c r="W541" s="373"/>
      <c r="X541" s="373"/>
      <c r="Y541" s="373"/>
      <c r="Z541" s="373"/>
      <c r="AA541" s="373"/>
      <c r="AB541" s="373"/>
      <c r="AC541" s="373"/>
      <c r="AD541" s="373"/>
      <c r="AE541" s="296"/>
      <c r="AF541" s="614"/>
      <c r="AG541" s="691"/>
      <c r="AH541" s="691"/>
    </row>
    <row r="542" spans="1:34" ht="15" x14ac:dyDescent="0.25">
      <c r="A542" s="293"/>
      <c r="B542" s="325"/>
      <c r="C542" s="325"/>
      <c r="D542" s="325"/>
      <c r="E542" s="325"/>
      <c r="F542" s="325"/>
      <c r="G542" s="325"/>
      <c r="H542" s="325"/>
      <c r="I542" s="325"/>
      <c r="J542" s="325"/>
      <c r="K542" s="1126" t="s">
        <v>140</v>
      </c>
      <c r="L542" s="1127"/>
      <c r="M542" s="1127"/>
      <c r="N542" s="1127"/>
      <c r="O542" s="1127"/>
      <c r="P542" s="1127"/>
      <c r="Q542" s="1127"/>
      <c r="R542" s="1127"/>
      <c r="S542" s="1127"/>
      <c r="T542" s="1127"/>
      <c r="U542" s="1127"/>
      <c r="V542" s="1127"/>
      <c r="W542" s="1127"/>
      <c r="X542" s="1128"/>
      <c r="Y542" s="445"/>
      <c r="Z542" s="445"/>
      <c r="AA542" s="445"/>
      <c r="AB542" s="445"/>
      <c r="AC542" s="325"/>
      <c r="AD542" s="325"/>
      <c r="AE542" s="296"/>
      <c r="AF542" s="614"/>
    </row>
    <row r="543" spans="1:34" ht="15" x14ac:dyDescent="0.25">
      <c r="A543" s="293"/>
      <c r="B543" s="325"/>
      <c r="C543" s="325"/>
      <c r="D543" s="325"/>
      <c r="E543" s="325"/>
      <c r="F543" s="325"/>
      <c r="G543" s="325"/>
      <c r="H543" s="325"/>
      <c r="I543" s="325"/>
      <c r="J543" s="325"/>
      <c r="K543" s="436" t="s">
        <v>77</v>
      </c>
      <c r="L543" s="867" t="s">
        <v>141</v>
      </c>
      <c r="M543" s="868"/>
      <c r="N543" s="868"/>
      <c r="O543" s="868"/>
      <c r="P543" s="868"/>
      <c r="Q543" s="868"/>
      <c r="R543" s="868"/>
      <c r="S543" s="868"/>
      <c r="T543" s="868"/>
      <c r="U543" s="868"/>
      <c r="V543" s="868"/>
      <c r="W543" s="868"/>
      <c r="X543" s="869"/>
      <c r="Y543" s="389"/>
      <c r="Z543" s="375"/>
      <c r="AA543" s="325"/>
      <c r="AB543" s="325"/>
      <c r="AC543" s="325"/>
      <c r="AD543" s="325"/>
      <c r="AE543" s="296"/>
      <c r="AF543" s="614"/>
    </row>
    <row r="544" spans="1:34" ht="42" customHeight="1" x14ac:dyDescent="0.25">
      <c r="A544" s="379"/>
      <c r="B544" s="437"/>
      <c r="C544" s="437"/>
      <c r="D544" s="437"/>
      <c r="E544" s="437"/>
      <c r="F544" s="437"/>
      <c r="G544" s="437"/>
      <c r="H544" s="437"/>
      <c r="I544" s="437"/>
      <c r="J544" s="437"/>
      <c r="K544" s="438" t="s">
        <v>78</v>
      </c>
      <c r="L544" s="867" t="s">
        <v>435</v>
      </c>
      <c r="M544" s="868"/>
      <c r="N544" s="868"/>
      <c r="O544" s="868"/>
      <c r="P544" s="868"/>
      <c r="Q544" s="868"/>
      <c r="R544" s="868"/>
      <c r="S544" s="868"/>
      <c r="T544" s="868"/>
      <c r="U544" s="868"/>
      <c r="V544" s="868"/>
      <c r="W544" s="868"/>
      <c r="X544" s="869"/>
      <c r="Y544" s="446"/>
      <c r="Z544" s="447"/>
      <c r="AA544" s="437"/>
      <c r="AB544" s="437"/>
      <c r="AC544" s="437"/>
      <c r="AD544" s="437"/>
      <c r="AE544" s="385"/>
      <c r="AF544" s="614"/>
    </row>
    <row r="545" spans="1:34" ht="25.5" customHeight="1" x14ac:dyDescent="0.25">
      <c r="A545" s="379"/>
      <c r="B545" s="437"/>
      <c r="C545" s="437"/>
      <c r="D545" s="437"/>
      <c r="E545" s="437"/>
      <c r="F545" s="437"/>
      <c r="G545" s="437"/>
      <c r="H545" s="437"/>
      <c r="I545" s="437"/>
      <c r="J545" s="437"/>
      <c r="K545" s="383" t="s">
        <v>85</v>
      </c>
      <c r="L545" s="867" t="s">
        <v>436</v>
      </c>
      <c r="M545" s="868"/>
      <c r="N545" s="868"/>
      <c r="O545" s="868"/>
      <c r="P545" s="868"/>
      <c r="Q545" s="868"/>
      <c r="R545" s="868"/>
      <c r="S545" s="868"/>
      <c r="T545" s="868"/>
      <c r="U545" s="868"/>
      <c r="V545" s="868"/>
      <c r="W545" s="868"/>
      <c r="X545" s="869"/>
      <c r="Y545" s="446"/>
      <c r="Z545" s="447"/>
      <c r="AA545" s="437"/>
      <c r="AB545" s="437"/>
      <c r="AC545" s="437"/>
      <c r="AD545" s="437"/>
      <c r="AE545" s="385"/>
      <c r="AF545" s="614"/>
    </row>
    <row r="546" spans="1:34" ht="15" x14ac:dyDescent="0.25">
      <c r="A546" s="293"/>
      <c r="B546" s="325"/>
      <c r="C546" s="325"/>
      <c r="D546" s="325"/>
      <c r="E546" s="325"/>
      <c r="F546" s="325"/>
      <c r="G546" s="325"/>
      <c r="H546" s="325"/>
      <c r="I546" s="325"/>
      <c r="J546" s="325"/>
      <c r="K546" s="383">
        <v>4</v>
      </c>
      <c r="L546" s="867" t="s">
        <v>142</v>
      </c>
      <c r="M546" s="868"/>
      <c r="N546" s="868"/>
      <c r="O546" s="868"/>
      <c r="P546" s="868"/>
      <c r="Q546" s="868"/>
      <c r="R546" s="868"/>
      <c r="S546" s="868"/>
      <c r="T546" s="868"/>
      <c r="U546" s="868"/>
      <c r="V546" s="868"/>
      <c r="W546" s="868"/>
      <c r="X546" s="869"/>
      <c r="Y546" s="389"/>
      <c r="Z546" s="375"/>
      <c r="AA546" s="325"/>
      <c r="AB546" s="325"/>
      <c r="AC546" s="325"/>
      <c r="AD546" s="325"/>
      <c r="AE546" s="296"/>
      <c r="AF546" s="614"/>
    </row>
    <row r="547" spans="1:34" ht="15" x14ac:dyDescent="0.25">
      <c r="A547" s="293"/>
      <c r="B547" s="325"/>
      <c r="C547" s="325"/>
      <c r="D547" s="325"/>
      <c r="E547" s="325"/>
      <c r="F547" s="325"/>
      <c r="G547" s="325"/>
      <c r="H547" s="325"/>
      <c r="I547" s="325"/>
      <c r="J547" s="325"/>
      <c r="K547" s="383" t="s">
        <v>83</v>
      </c>
      <c r="L547" s="867" t="s">
        <v>84</v>
      </c>
      <c r="M547" s="868"/>
      <c r="N547" s="868"/>
      <c r="O547" s="868"/>
      <c r="P547" s="868"/>
      <c r="Q547" s="868"/>
      <c r="R547" s="868"/>
      <c r="S547" s="868"/>
      <c r="T547" s="868"/>
      <c r="U547" s="868"/>
      <c r="V547" s="868"/>
      <c r="W547" s="868"/>
      <c r="X547" s="869"/>
      <c r="Y547" s="389"/>
      <c r="Z547" s="375"/>
      <c r="AA547" s="325"/>
      <c r="AB547" s="325"/>
      <c r="AC547" s="325"/>
      <c r="AD547" s="325"/>
      <c r="AE547" s="296"/>
      <c r="AF547" s="614"/>
    </row>
    <row r="548" spans="1:34" ht="9" customHeight="1" x14ac:dyDescent="0.25">
      <c r="A548" s="293"/>
      <c r="B548" s="325"/>
      <c r="C548" s="325"/>
      <c r="D548" s="375"/>
      <c r="E548" s="375"/>
      <c r="F548" s="375"/>
      <c r="G548" s="375"/>
      <c r="H548" s="375"/>
      <c r="I548" s="375"/>
      <c r="J548" s="375"/>
      <c r="K548" s="375"/>
      <c r="L548" s="375"/>
      <c r="M548" s="375"/>
      <c r="N548" s="325"/>
      <c r="O548" s="331"/>
      <c r="P548" s="389"/>
      <c r="Q548" s="389"/>
      <c r="R548" s="389"/>
      <c r="S548" s="389"/>
      <c r="T548" s="389"/>
      <c r="U548" s="389"/>
      <c r="V548" s="389"/>
      <c r="W548" s="389"/>
      <c r="X548" s="389"/>
      <c r="Y548" s="389"/>
      <c r="Z548" s="375"/>
      <c r="AA548" s="325"/>
      <c r="AB548" s="325"/>
      <c r="AC548" s="325"/>
      <c r="AD548" s="325"/>
      <c r="AE548" s="296"/>
      <c r="AF548" s="614"/>
    </row>
    <row r="549" spans="1:34" ht="36.75" customHeight="1" x14ac:dyDescent="0.25">
      <c r="A549" s="404" t="s">
        <v>457</v>
      </c>
      <c r="B549" s="873" t="s">
        <v>958</v>
      </c>
      <c r="C549" s="873"/>
      <c r="D549" s="873"/>
      <c r="E549" s="873"/>
      <c r="F549" s="873"/>
      <c r="G549" s="873"/>
      <c r="H549" s="873"/>
      <c r="I549" s="873"/>
      <c r="J549" s="873"/>
      <c r="K549" s="873"/>
      <c r="L549" s="873"/>
      <c r="M549" s="873"/>
      <c r="N549" s="873"/>
      <c r="O549" s="873"/>
      <c r="P549" s="873"/>
      <c r="Q549" s="873"/>
      <c r="R549" s="873"/>
      <c r="S549" s="873"/>
      <c r="T549" s="873"/>
      <c r="U549" s="873"/>
      <c r="V549" s="873"/>
      <c r="W549" s="873"/>
      <c r="X549" s="873"/>
      <c r="Y549" s="873"/>
      <c r="Z549" s="873"/>
      <c r="AA549" s="873"/>
      <c r="AB549" s="873"/>
      <c r="AC549" s="873"/>
      <c r="AD549" s="873"/>
      <c r="AE549" s="296"/>
      <c r="AF549" s="614"/>
    </row>
    <row r="550" spans="1:34" ht="25.5" customHeight="1" x14ac:dyDescent="0.25">
      <c r="A550" s="293"/>
      <c r="B550" s="633"/>
      <c r="C550" s="874" t="s">
        <v>959</v>
      </c>
      <c r="D550" s="874"/>
      <c r="E550" s="874"/>
      <c r="F550" s="874"/>
      <c r="G550" s="874"/>
      <c r="H550" s="874"/>
      <c r="I550" s="874"/>
      <c r="J550" s="874"/>
      <c r="K550" s="874"/>
      <c r="L550" s="874"/>
      <c r="M550" s="874"/>
      <c r="N550" s="874"/>
      <c r="O550" s="874"/>
      <c r="P550" s="874"/>
      <c r="Q550" s="874"/>
      <c r="R550" s="874"/>
      <c r="S550" s="874"/>
      <c r="T550" s="874"/>
      <c r="U550" s="874"/>
      <c r="V550" s="874"/>
      <c r="W550" s="874"/>
      <c r="X550" s="874"/>
      <c r="Y550" s="874"/>
      <c r="Z550" s="874"/>
      <c r="AA550" s="874"/>
      <c r="AB550" s="874"/>
      <c r="AC550" s="874"/>
      <c r="AD550" s="874"/>
      <c r="AE550" s="296"/>
      <c r="AF550" s="614"/>
    </row>
    <row r="551" spans="1:34" ht="24" customHeight="1" x14ac:dyDescent="0.25">
      <c r="A551" s="293"/>
      <c r="B551" s="439"/>
      <c r="C551" s="845" t="s">
        <v>960</v>
      </c>
      <c r="D551" s="845"/>
      <c r="E551" s="845"/>
      <c r="F551" s="845"/>
      <c r="G551" s="845"/>
      <c r="H551" s="845"/>
      <c r="I551" s="845"/>
      <c r="J551" s="845"/>
      <c r="K551" s="845"/>
      <c r="L551" s="845"/>
      <c r="M551" s="845"/>
      <c r="N551" s="845"/>
      <c r="O551" s="845"/>
      <c r="P551" s="845"/>
      <c r="Q551" s="845"/>
      <c r="R551" s="845"/>
      <c r="S551" s="845"/>
      <c r="T551" s="845"/>
      <c r="U551" s="845"/>
      <c r="V551" s="845"/>
      <c r="W551" s="845"/>
      <c r="X551" s="845"/>
      <c r="Y551" s="845"/>
      <c r="Z551" s="845"/>
      <c r="AA551" s="845"/>
      <c r="AB551" s="845"/>
      <c r="AC551" s="845"/>
      <c r="AD551" s="845"/>
      <c r="AE551" s="296"/>
      <c r="AF551" s="614"/>
      <c r="AG551" t="s">
        <v>6549</v>
      </c>
    </row>
    <row r="552" spans="1:34" ht="15" x14ac:dyDescent="0.25">
      <c r="A552" s="293"/>
      <c r="B552" s="439"/>
      <c r="C552" s="845" t="s">
        <v>438</v>
      </c>
      <c r="D552" s="845"/>
      <c r="E552" s="845"/>
      <c r="F552" s="845"/>
      <c r="G552" s="845"/>
      <c r="H552" s="845"/>
      <c r="I552" s="845"/>
      <c r="J552" s="845"/>
      <c r="K552" s="845"/>
      <c r="L552" s="845"/>
      <c r="M552" s="845"/>
      <c r="N552" s="845"/>
      <c r="O552" s="845"/>
      <c r="P552" s="845"/>
      <c r="Q552" s="845"/>
      <c r="R552" s="845"/>
      <c r="S552" s="845"/>
      <c r="T552" s="845"/>
      <c r="U552" s="845"/>
      <c r="V552" s="845"/>
      <c r="W552" s="845"/>
      <c r="X552" s="845"/>
      <c r="Y552" s="845"/>
      <c r="Z552" s="845"/>
      <c r="AA552" s="845"/>
      <c r="AB552" s="845"/>
      <c r="AC552" s="845"/>
      <c r="AD552" s="845"/>
      <c r="AE552" s="296"/>
      <c r="AF552" s="614"/>
      <c r="AG552">
        <f>COUNTBLANK(G556:Z559)</f>
        <v>80</v>
      </c>
    </row>
    <row r="553" spans="1:34" ht="15" x14ac:dyDescent="0.25">
      <c r="A553" s="293"/>
      <c r="B553" s="377"/>
      <c r="C553" s="377"/>
      <c r="D553" s="377"/>
      <c r="E553" s="377"/>
      <c r="F553" s="377"/>
      <c r="G553" s="377"/>
      <c r="H553" s="377"/>
      <c r="I553" s="377"/>
      <c r="J553" s="377"/>
      <c r="K553" s="377"/>
      <c r="L553" s="377"/>
      <c r="M553" s="377"/>
      <c r="N553" s="377"/>
      <c r="O553" s="377"/>
      <c r="P553" s="377"/>
      <c r="Q553" s="377"/>
      <c r="R553" s="377"/>
      <c r="S553" s="377"/>
      <c r="T553" s="377"/>
      <c r="U553" s="377"/>
      <c r="V553" s="377"/>
      <c r="W553" s="377"/>
      <c r="X553" s="377"/>
      <c r="Y553" s="377"/>
      <c r="Z553" s="377"/>
      <c r="AA553" s="377"/>
      <c r="AB553" s="377"/>
      <c r="AC553" s="439"/>
      <c r="AD553" s="439"/>
      <c r="AE553" s="296"/>
      <c r="AF553" s="614"/>
    </row>
    <row r="554" spans="1:34" ht="41.25" customHeight="1" x14ac:dyDescent="0.25">
      <c r="A554" s="293"/>
      <c r="B554" s="875" t="s">
        <v>948</v>
      </c>
      <c r="C554" s="876"/>
      <c r="D554" s="876"/>
      <c r="E554" s="876"/>
      <c r="F554" s="877"/>
      <c r="G554" s="881" t="s">
        <v>767</v>
      </c>
      <c r="H554" s="881"/>
      <c r="I554" s="881"/>
      <c r="J554" s="881"/>
      <c r="K554" s="881"/>
      <c r="L554" s="881"/>
      <c r="M554" s="881"/>
      <c r="N554" s="881"/>
      <c r="O554" s="881"/>
      <c r="P554" s="881"/>
      <c r="Q554" s="881"/>
      <c r="R554" s="881"/>
      <c r="S554" s="881"/>
      <c r="T554" s="881"/>
      <c r="U554" s="881"/>
      <c r="V554" s="881"/>
      <c r="W554" s="881"/>
      <c r="X554" s="881"/>
      <c r="Y554" s="881"/>
      <c r="Z554" s="881"/>
      <c r="AA554" s="881" t="s">
        <v>76</v>
      </c>
      <c r="AB554" s="881"/>
      <c r="AC554" s="439"/>
      <c r="AD554" s="439"/>
      <c r="AE554" s="296"/>
      <c r="AF554" s="614"/>
    </row>
    <row r="555" spans="1:34" ht="15" x14ac:dyDescent="0.25">
      <c r="A555" s="293"/>
      <c r="B555" s="878"/>
      <c r="C555" s="879"/>
      <c r="D555" s="879"/>
      <c r="E555" s="879"/>
      <c r="F555" s="880"/>
      <c r="G555" s="448" t="s">
        <v>77</v>
      </c>
      <c r="H555" s="448" t="s">
        <v>78</v>
      </c>
      <c r="I555" s="448" t="s">
        <v>85</v>
      </c>
      <c r="J555" s="448" t="s">
        <v>81</v>
      </c>
      <c r="K555" s="448" t="s">
        <v>90</v>
      </c>
      <c r="L555" s="448" t="s">
        <v>91</v>
      </c>
      <c r="M555" s="448" t="s">
        <v>92</v>
      </c>
      <c r="N555" s="448" t="s">
        <v>93</v>
      </c>
      <c r="O555" s="382" t="s">
        <v>83</v>
      </c>
      <c r="P555" s="449" t="s">
        <v>110</v>
      </c>
      <c r="Q555" s="449" t="s">
        <v>106</v>
      </c>
      <c r="R555" s="449" t="s">
        <v>111</v>
      </c>
      <c r="S555" s="449" t="s">
        <v>112</v>
      </c>
      <c r="T555" s="449" t="s">
        <v>113</v>
      </c>
      <c r="U555" s="449" t="s">
        <v>114</v>
      </c>
      <c r="V555" s="449" t="s">
        <v>115</v>
      </c>
      <c r="W555" s="449" t="s">
        <v>116</v>
      </c>
      <c r="X555" s="449" t="s">
        <v>117</v>
      </c>
      <c r="Y555" s="449" t="s">
        <v>118</v>
      </c>
      <c r="Z555" s="448" t="s">
        <v>132</v>
      </c>
      <c r="AA555" s="881"/>
      <c r="AB555" s="881"/>
      <c r="AC555" s="439"/>
      <c r="AD555" s="439"/>
      <c r="AE555" s="296"/>
      <c r="AF555" s="614"/>
      <c r="AG555" t="s">
        <v>6550</v>
      </c>
      <c r="AH555" t="s">
        <v>6586</v>
      </c>
    </row>
    <row r="556" spans="1:34" ht="27.75" customHeight="1" x14ac:dyDescent="0.25">
      <c r="A556" s="293"/>
      <c r="B556" s="428" t="s">
        <v>77</v>
      </c>
      <c r="C556" s="1121" t="s">
        <v>434</v>
      </c>
      <c r="D556" s="1122"/>
      <c r="E556" s="1122"/>
      <c r="F556" s="1123"/>
      <c r="G556" s="697"/>
      <c r="H556" s="697"/>
      <c r="I556" s="697"/>
      <c r="J556" s="697"/>
      <c r="K556" s="697"/>
      <c r="L556" s="697"/>
      <c r="M556" s="697"/>
      <c r="N556" s="697"/>
      <c r="O556" s="697"/>
      <c r="P556" s="697"/>
      <c r="Q556" s="697"/>
      <c r="R556" s="697"/>
      <c r="S556" s="697"/>
      <c r="T556" s="697"/>
      <c r="U556" s="697"/>
      <c r="V556" s="697"/>
      <c r="W556" s="697"/>
      <c r="X556" s="697"/>
      <c r="Y556" s="638"/>
      <c r="Z556" s="638"/>
      <c r="AA556" s="950" t="str">
        <f t="shared" ref="AA556:AA559" si="16">IF(OR(L493=4,L493=9),"X","")</f>
        <v>X</v>
      </c>
      <c r="AB556" s="950"/>
      <c r="AC556" s="439"/>
      <c r="AD556" s="439"/>
      <c r="AE556" s="296"/>
      <c r="AF556" s="614"/>
      <c r="AG556">
        <f>IF(OR($AG$552=80,AND(AA556="X",COUNTBLANK(G556:Z556)=20),AND(AA556&lt;&gt;"X",COUNTBLANK(G556:Z556)&lt;20)),0,1)</f>
        <v>0</v>
      </c>
      <c r="AH556">
        <f>IF($AG$552=80,0,IF(OR(AND(COUNTBLANK(G556:X556)&lt;18,Y556="X"),AND(COUNTBLANK(G556:X556)&lt;18,Z556="X"),COUNTIF(Y556:Z556,"X")=2),1,0))</f>
        <v>0</v>
      </c>
    </row>
    <row r="557" spans="1:34" ht="15" x14ac:dyDescent="0.25">
      <c r="A557" s="293"/>
      <c r="B557" s="428" t="s">
        <v>78</v>
      </c>
      <c r="C557" s="1121" t="s">
        <v>135</v>
      </c>
      <c r="D557" s="1122"/>
      <c r="E557" s="1122"/>
      <c r="F557" s="1123"/>
      <c r="G557" s="638"/>
      <c r="H557" s="638"/>
      <c r="I557" s="638"/>
      <c r="J557" s="638"/>
      <c r="K557" s="638"/>
      <c r="L557" s="638"/>
      <c r="M557" s="638"/>
      <c r="N557" s="638"/>
      <c r="O557" s="638"/>
      <c r="P557" s="638"/>
      <c r="Q557" s="638"/>
      <c r="R557" s="638"/>
      <c r="S557" s="638"/>
      <c r="T557" s="638"/>
      <c r="U557" s="638"/>
      <c r="V557" s="638"/>
      <c r="W557" s="638"/>
      <c r="X557" s="638"/>
      <c r="Y557" s="638"/>
      <c r="Z557" s="638"/>
      <c r="AA557" s="950" t="str">
        <f t="shared" si="16"/>
        <v>X</v>
      </c>
      <c r="AB557" s="950"/>
      <c r="AC557" s="439"/>
      <c r="AD557" s="439"/>
      <c r="AE557" s="296"/>
      <c r="AF557" s="614"/>
      <c r="AG557">
        <f>IF(OR($AG$552=80,AND(AA557="X",COUNTBLANK(G557:Z557)=20),AND(AA557&lt;&gt;"X",COUNTBLANK(G557:Z557)&lt;20)),0,1)</f>
        <v>0</v>
      </c>
      <c r="AH557">
        <f>IF($AG$552=80,0,IF(OR(AND(COUNTBLANK(G557:X557)&lt;18,Y557="X"),AND(COUNTBLANK(G557:X557)&lt;18,Z557="X"),COUNTIF(Y557:Z557,"X")=2),1,0))</f>
        <v>0</v>
      </c>
    </row>
    <row r="558" spans="1:34" ht="24" customHeight="1" x14ac:dyDescent="0.25">
      <c r="A558" s="293"/>
      <c r="B558" s="428" t="s">
        <v>85</v>
      </c>
      <c r="C558" s="1121" t="s">
        <v>136</v>
      </c>
      <c r="D558" s="1122"/>
      <c r="E558" s="1122"/>
      <c r="F558" s="1123"/>
      <c r="G558" s="638"/>
      <c r="H558" s="638"/>
      <c r="I558" s="638"/>
      <c r="J558" s="638"/>
      <c r="K558" s="638"/>
      <c r="L558" s="638"/>
      <c r="M558" s="638"/>
      <c r="N558" s="638"/>
      <c r="O558" s="638"/>
      <c r="P558" s="638"/>
      <c r="Q558" s="638"/>
      <c r="R558" s="638"/>
      <c r="S558" s="638"/>
      <c r="T558" s="638"/>
      <c r="U558" s="638"/>
      <c r="V558" s="638"/>
      <c r="W558" s="638"/>
      <c r="X558" s="638"/>
      <c r="Y558" s="638"/>
      <c r="Z558" s="638"/>
      <c r="AA558" s="950" t="str">
        <f t="shared" si="16"/>
        <v>X</v>
      </c>
      <c r="AB558" s="950"/>
      <c r="AC558" s="439"/>
      <c r="AD558" s="439"/>
      <c r="AE558" s="296"/>
      <c r="AF558" s="614"/>
      <c r="AG558">
        <f>IF(OR($AG$552=80,AND(AA558="X",COUNTBLANK(G558:Z558)=20),AND(AA558&lt;&gt;"X",COUNTBLANK(G558:Z558)&lt;20)),0,1)</f>
        <v>0</v>
      </c>
      <c r="AH558">
        <f>IF($AG$552=80,0,IF(OR(AND(COUNTBLANK(G558:X558)&lt;18,Y558="X"),AND(COUNTBLANK(G558:X558)&lt;18,Z558="X"),COUNTIF(Y558:Z558,"X")=2),1,0))</f>
        <v>0</v>
      </c>
    </row>
    <row r="559" spans="1:34" ht="15" x14ac:dyDescent="0.25">
      <c r="A559" s="293"/>
      <c r="B559" s="428" t="s">
        <v>81</v>
      </c>
      <c r="C559" s="1121" t="s">
        <v>137</v>
      </c>
      <c r="D559" s="1122"/>
      <c r="E559" s="1122"/>
      <c r="F559" s="1123"/>
      <c r="G559" s="638"/>
      <c r="H559" s="638"/>
      <c r="I559" s="638"/>
      <c r="J559" s="638"/>
      <c r="K559" s="638"/>
      <c r="L559" s="638"/>
      <c r="M559" s="638"/>
      <c r="N559" s="638"/>
      <c r="O559" s="638"/>
      <c r="P559" s="638"/>
      <c r="Q559" s="638"/>
      <c r="R559" s="638"/>
      <c r="S559" s="638"/>
      <c r="T559" s="638"/>
      <c r="U559" s="638"/>
      <c r="V559" s="638"/>
      <c r="W559" s="638"/>
      <c r="X559" s="638"/>
      <c r="Y559" s="638"/>
      <c r="Z559" s="638"/>
      <c r="AA559" s="950" t="str">
        <f t="shared" si="16"/>
        <v>X</v>
      </c>
      <c r="AB559" s="950"/>
      <c r="AC559" s="439"/>
      <c r="AD559" s="439"/>
      <c r="AE559" s="296"/>
      <c r="AF559" s="614"/>
      <c r="AG559">
        <f>IF(OR($AG$552=80,AND(AA559="X",COUNTBLANK(G559:Z559)=20),AND(AA559&lt;&gt;"X",COUNTBLANK(G559:Z559)&lt;20)),0,1)</f>
        <v>0</v>
      </c>
      <c r="AH559">
        <f>IF($AG$552=80,0,IF(OR(AND(COUNTBLANK(G559:X559)&lt;18,Y559="X"),AND(COUNTBLANK(G559:X559)&lt;18,Z559="X"),COUNTIF(Y559:Z559,"X")=2),1,0))</f>
        <v>0</v>
      </c>
    </row>
    <row r="560" spans="1:34" ht="15" x14ac:dyDescent="0.25">
      <c r="A560" s="293"/>
      <c r="B560" s="863" t="str">
        <f>IF(AG560=0,"","ERROR: Favor de llenar sólo las celdas correspondientes, en caso de que no aplique debe dejar la fila en blanco")</f>
        <v/>
      </c>
      <c r="C560" s="863"/>
      <c r="D560" s="863"/>
      <c r="E560" s="863"/>
      <c r="F560" s="863"/>
      <c r="G560" s="863"/>
      <c r="H560" s="863"/>
      <c r="I560" s="863"/>
      <c r="J560" s="863"/>
      <c r="K560" s="863"/>
      <c r="L560" s="863"/>
      <c r="M560" s="863"/>
      <c r="N560" s="863"/>
      <c r="O560" s="863"/>
      <c r="P560" s="863"/>
      <c r="Q560" s="863"/>
      <c r="R560" s="863"/>
      <c r="S560" s="863"/>
      <c r="T560" s="863"/>
      <c r="U560" s="863"/>
      <c r="V560" s="863"/>
      <c r="W560" s="863"/>
      <c r="X560" s="863"/>
      <c r="Y560" s="863"/>
      <c r="Z560" s="863"/>
      <c r="AA560" s="863"/>
      <c r="AB560" s="863"/>
      <c r="AC560" s="863"/>
      <c r="AD560" s="863"/>
      <c r="AE560" s="296"/>
      <c r="AF560" s="614"/>
      <c r="AG560" s="691">
        <f>SUM(AG556:AG559)</f>
        <v>0</v>
      </c>
      <c r="AH560" s="691">
        <f>SUM(AH556:AH559)</f>
        <v>0</v>
      </c>
    </row>
    <row r="561" spans="1:32" ht="15" x14ac:dyDescent="0.25">
      <c r="A561" s="293"/>
      <c r="B561" s="863" t="str">
        <f>IF(AH560=0,"","ERROR: Favor de llenar sólo las celdas correspondientes, las opciones 19 y 99 excluyen al resto")</f>
        <v/>
      </c>
      <c r="C561" s="863"/>
      <c r="D561" s="863"/>
      <c r="E561" s="863"/>
      <c r="F561" s="863"/>
      <c r="G561" s="863"/>
      <c r="H561" s="863"/>
      <c r="I561" s="863"/>
      <c r="J561" s="863"/>
      <c r="K561" s="863"/>
      <c r="L561" s="863"/>
      <c r="M561" s="863"/>
      <c r="N561" s="863"/>
      <c r="O561" s="863"/>
      <c r="P561" s="863"/>
      <c r="Q561" s="863"/>
      <c r="R561" s="863"/>
      <c r="S561" s="863"/>
      <c r="T561" s="863"/>
      <c r="U561" s="863"/>
      <c r="V561" s="863"/>
      <c r="W561" s="863"/>
      <c r="X561" s="863"/>
      <c r="Y561" s="863"/>
      <c r="Z561" s="863"/>
      <c r="AA561" s="863"/>
      <c r="AB561" s="863"/>
      <c r="AC561" s="863"/>
      <c r="AD561" s="863"/>
      <c r="AE561" s="296"/>
      <c r="AF561" s="614"/>
    </row>
    <row r="562" spans="1:32" ht="6.75" customHeight="1" x14ac:dyDescent="0.25">
      <c r="A562" s="293"/>
      <c r="B562" s="439"/>
      <c r="C562" s="439"/>
      <c r="D562" s="439"/>
      <c r="E562" s="439"/>
      <c r="F562" s="439"/>
      <c r="G562" s="439"/>
      <c r="H562" s="439"/>
      <c r="I562" s="439"/>
      <c r="J562" s="439"/>
      <c r="K562" s="439"/>
      <c r="L562" s="439"/>
      <c r="M562" s="439"/>
      <c r="N562" s="439"/>
      <c r="O562" s="439"/>
      <c r="P562" s="439"/>
      <c r="Q562" s="439"/>
      <c r="R562" s="439"/>
      <c r="S562" s="439"/>
      <c r="T562" s="439"/>
      <c r="U562" s="439"/>
      <c r="V562" s="439"/>
      <c r="W562" s="439"/>
      <c r="X562" s="439"/>
      <c r="Y562" s="439"/>
      <c r="Z562" s="439"/>
      <c r="AA562" s="439"/>
      <c r="AB562" s="439"/>
      <c r="AC562" s="439"/>
      <c r="AD562" s="439"/>
      <c r="AE562" s="296"/>
      <c r="AF562" s="614"/>
    </row>
    <row r="563" spans="1:32" ht="15" x14ac:dyDescent="0.25">
      <c r="A563" s="293"/>
      <c r="B563" s="439"/>
      <c r="C563" s="439"/>
      <c r="D563" s="439"/>
      <c r="E563" s="931" t="s">
        <v>439</v>
      </c>
      <c r="F563" s="931"/>
      <c r="G563" s="931"/>
      <c r="H563" s="931"/>
      <c r="I563" s="931"/>
      <c r="J563" s="931"/>
      <c r="K563" s="931"/>
      <c r="L563" s="931"/>
      <c r="M563" s="931"/>
      <c r="N563" s="931"/>
      <c r="O563" s="931"/>
      <c r="P563" s="931"/>
      <c r="Q563" s="931"/>
      <c r="R563" s="931"/>
      <c r="S563" s="931"/>
      <c r="T563" s="931"/>
      <c r="U563" s="931"/>
      <c r="V563" s="931"/>
      <c r="W563" s="931"/>
      <c r="X563" s="931"/>
      <c r="Y563" s="931"/>
      <c r="Z563" s="439"/>
      <c r="AA563" s="439"/>
      <c r="AB563" s="439"/>
      <c r="AC563" s="439"/>
      <c r="AD563" s="439"/>
      <c r="AE563" s="296"/>
      <c r="AF563" s="614"/>
    </row>
    <row r="564" spans="1:32" ht="15" x14ac:dyDescent="0.25">
      <c r="A564" s="293"/>
      <c r="B564" s="439"/>
      <c r="C564" s="439"/>
      <c r="D564" s="439"/>
      <c r="E564" s="647" t="s">
        <v>77</v>
      </c>
      <c r="F564" s="1118" t="s">
        <v>440</v>
      </c>
      <c r="G564" s="1118"/>
      <c r="H564" s="1118"/>
      <c r="I564" s="1118"/>
      <c r="J564" s="1118"/>
      <c r="K564" s="1118"/>
      <c r="L564" s="1118"/>
      <c r="M564" s="1118"/>
      <c r="N564" s="1118"/>
      <c r="O564" s="1118"/>
      <c r="P564" s="1118"/>
      <c r="Q564" s="647" t="s">
        <v>106</v>
      </c>
      <c r="R564" s="1118" t="s">
        <v>441</v>
      </c>
      <c r="S564" s="1118"/>
      <c r="T564" s="1118"/>
      <c r="U564" s="1118"/>
      <c r="V564" s="1118"/>
      <c r="W564" s="1118"/>
      <c r="X564" s="1118"/>
      <c r="Y564" s="1118"/>
      <c r="Z564" s="439"/>
      <c r="AA564" s="439"/>
      <c r="AB564" s="439"/>
      <c r="AC564" s="439"/>
      <c r="AD564" s="439"/>
      <c r="AE564" s="296"/>
      <c r="AF564" s="614"/>
    </row>
    <row r="565" spans="1:32" ht="15" x14ac:dyDescent="0.25">
      <c r="A565" s="293"/>
      <c r="B565" s="439"/>
      <c r="C565" s="439"/>
      <c r="D565" s="439"/>
      <c r="E565" s="647" t="s">
        <v>78</v>
      </c>
      <c r="F565" s="1118" t="s">
        <v>442</v>
      </c>
      <c r="G565" s="1118"/>
      <c r="H565" s="1118"/>
      <c r="I565" s="1118"/>
      <c r="J565" s="1118"/>
      <c r="K565" s="1118"/>
      <c r="L565" s="1118"/>
      <c r="M565" s="1118"/>
      <c r="N565" s="1118"/>
      <c r="O565" s="1118"/>
      <c r="P565" s="1118"/>
      <c r="Q565" s="647" t="s">
        <v>111</v>
      </c>
      <c r="R565" s="1118" t="s">
        <v>443</v>
      </c>
      <c r="S565" s="1118"/>
      <c r="T565" s="1118"/>
      <c r="U565" s="1118"/>
      <c r="V565" s="1118"/>
      <c r="W565" s="1118"/>
      <c r="X565" s="1118"/>
      <c r="Y565" s="1118"/>
      <c r="Z565" s="439"/>
      <c r="AA565" s="439"/>
      <c r="AB565" s="439"/>
      <c r="AC565" s="439"/>
      <c r="AD565" s="439"/>
      <c r="AE565" s="296"/>
      <c r="AF565" s="614"/>
    </row>
    <row r="566" spans="1:32" ht="15" x14ac:dyDescent="0.25">
      <c r="A566" s="293"/>
      <c r="B566" s="439"/>
      <c r="C566" s="439"/>
      <c r="D566" s="439"/>
      <c r="E566" s="647" t="s">
        <v>85</v>
      </c>
      <c r="F566" s="1118" t="s">
        <v>444</v>
      </c>
      <c r="G566" s="1118"/>
      <c r="H566" s="1118"/>
      <c r="I566" s="1118"/>
      <c r="J566" s="1118"/>
      <c r="K566" s="1118"/>
      <c r="L566" s="1118"/>
      <c r="M566" s="1118"/>
      <c r="N566" s="1118"/>
      <c r="O566" s="1118"/>
      <c r="P566" s="1118"/>
      <c r="Q566" s="647" t="s">
        <v>112</v>
      </c>
      <c r="R566" s="1118" t="s">
        <v>445</v>
      </c>
      <c r="S566" s="1118"/>
      <c r="T566" s="1118"/>
      <c r="U566" s="1118"/>
      <c r="V566" s="1118"/>
      <c r="W566" s="1118"/>
      <c r="X566" s="1118"/>
      <c r="Y566" s="1118"/>
      <c r="Z566" s="439"/>
      <c r="AA566" s="439"/>
      <c r="AB566" s="439"/>
      <c r="AC566" s="439"/>
      <c r="AD566" s="439"/>
      <c r="AE566" s="296"/>
      <c r="AF566" s="614"/>
    </row>
    <row r="567" spans="1:32" ht="15" x14ac:dyDescent="0.25">
      <c r="A567" s="293"/>
      <c r="B567" s="439"/>
      <c r="C567" s="439"/>
      <c r="D567" s="439"/>
      <c r="E567" s="647" t="s">
        <v>81</v>
      </c>
      <c r="F567" s="1118" t="s">
        <v>446</v>
      </c>
      <c r="G567" s="1118"/>
      <c r="H567" s="1118"/>
      <c r="I567" s="1118"/>
      <c r="J567" s="1118"/>
      <c r="K567" s="1118"/>
      <c r="L567" s="1118"/>
      <c r="M567" s="1118"/>
      <c r="N567" s="1118"/>
      <c r="O567" s="1118"/>
      <c r="P567" s="1118"/>
      <c r="Q567" s="647" t="s">
        <v>113</v>
      </c>
      <c r="R567" s="1118" t="s">
        <v>147</v>
      </c>
      <c r="S567" s="1118"/>
      <c r="T567" s="1118"/>
      <c r="U567" s="1118"/>
      <c r="V567" s="1118"/>
      <c r="W567" s="1118"/>
      <c r="X567" s="1118"/>
      <c r="Y567" s="1118"/>
      <c r="Z567" s="439"/>
      <c r="AA567" s="439"/>
      <c r="AB567" s="439"/>
      <c r="AC567" s="439"/>
      <c r="AD567" s="439"/>
      <c r="AE567" s="296"/>
      <c r="AF567" s="614"/>
    </row>
    <row r="568" spans="1:32" ht="23.25" customHeight="1" x14ac:dyDescent="0.25">
      <c r="A568" s="293"/>
      <c r="B568" s="439"/>
      <c r="C568" s="439"/>
      <c r="D568" s="439"/>
      <c r="E568" s="647" t="s">
        <v>90</v>
      </c>
      <c r="F568" s="1118" t="s">
        <v>447</v>
      </c>
      <c r="G568" s="1118"/>
      <c r="H568" s="1118"/>
      <c r="I568" s="1118"/>
      <c r="J568" s="1118"/>
      <c r="K568" s="1118"/>
      <c r="L568" s="1118"/>
      <c r="M568" s="1118"/>
      <c r="N568" s="1118"/>
      <c r="O568" s="1118"/>
      <c r="P568" s="1118"/>
      <c r="Q568" s="647" t="s">
        <v>114</v>
      </c>
      <c r="R568" s="1119" t="s">
        <v>448</v>
      </c>
      <c r="S568" s="1119"/>
      <c r="T568" s="1119"/>
      <c r="U568" s="1119"/>
      <c r="V568" s="1119"/>
      <c r="W568" s="1119"/>
      <c r="X568" s="1119"/>
      <c r="Y568" s="1119"/>
      <c r="Z568" s="439"/>
      <c r="AA568" s="439"/>
      <c r="AB568" s="439"/>
      <c r="AC568" s="439"/>
      <c r="AD568" s="439"/>
      <c r="AE568" s="296"/>
      <c r="AF568" s="614"/>
    </row>
    <row r="569" spans="1:32" ht="15" x14ac:dyDescent="0.25">
      <c r="A569" s="293"/>
      <c r="B569" s="439"/>
      <c r="C569" s="439"/>
      <c r="D569" s="439"/>
      <c r="E569" s="647" t="s">
        <v>91</v>
      </c>
      <c r="F569" s="1118" t="s">
        <v>449</v>
      </c>
      <c r="G569" s="1118"/>
      <c r="H569" s="1118"/>
      <c r="I569" s="1118"/>
      <c r="J569" s="1118"/>
      <c r="K569" s="1118"/>
      <c r="L569" s="1118"/>
      <c r="M569" s="1118"/>
      <c r="N569" s="1118"/>
      <c r="O569" s="1118"/>
      <c r="P569" s="1118"/>
      <c r="Q569" s="647" t="s">
        <v>115</v>
      </c>
      <c r="R569" s="1118" t="s">
        <v>961</v>
      </c>
      <c r="S569" s="1118"/>
      <c r="T569" s="1118"/>
      <c r="U569" s="1118"/>
      <c r="V569" s="1118"/>
      <c r="W569" s="1118"/>
      <c r="X569" s="1118"/>
      <c r="Y569" s="1118"/>
      <c r="Z569" s="439"/>
      <c r="AA569" s="439"/>
      <c r="AB569" s="439"/>
      <c r="AC569" s="439"/>
      <c r="AD569" s="439"/>
      <c r="AE569" s="296"/>
      <c r="AF569" s="614"/>
    </row>
    <row r="570" spans="1:32" ht="15" x14ac:dyDescent="0.25">
      <c r="A570" s="293"/>
      <c r="B570" s="439"/>
      <c r="C570" s="439"/>
      <c r="D570" s="439"/>
      <c r="E570" s="647" t="s">
        <v>92</v>
      </c>
      <c r="F570" s="1118" t="s">
        <v>176</v>
      </c>
      <c r="G570" s="1118"/>
      <c r="H570" s="1118"/>
      <c r="I570" s="1118"/>
      <c r="J570" s="1118"/>
      <c r="K570" s="1118"/>
      <c r="L570" s="1118"/>
      <c r="M570" s="1118"/>
      <c r="N570" s="1118"/>
      <c r="O570" s="1118"/>
      <c r="P570" s="1118"/>
      <c r="Q570" s="647" t="s">
        <v>116</v>
      </c>
      <c r="R570" s="1118" t="s">
        <v>962</v>
      </c>
      <c r="S570" s="1118"/>
      <c r="T570" s="1118"/>
      <c r="U570" s="1118"/>
      <c r="V570" s="1118"/>
      <c r="W570" s="1118"/>
      <c r="X570" s="1118"/>
      <c r="Y570" s="1118"/>
      <c r="Z570" s="439"/>
      <c r="AA570" s="439"/>
      <c r="AB570" s="439"/>
      <c r="AC570" s="439"/>
      <c r="AD570" s="439"/>
      <c r="AE570" s="296"/>
      <c r="AF570" s="614"/>
    </row>
    <row r="571" spans="1:32" ht="15" x14ac:dyDescent="0.25">
      <c r="A571" s="293"/>
      <c r="B571" s="439"/>
      <c r="C571" s="439"/>
      <c r="D571" s="439"/>
      <c r="E571" s="647" t="s">
        <v>93</v>
      </c>
      <c r="F571" s="1118" t="s">
        <v>451</v>
      </c>
      <c r="G571" s="1118"/>
      <c r="H571" s="1118"/>
      <c r="I571" s="1118"/>
      <c r="J571" s="1118"/>
      <c r="K571" s="1118"/>
      <c r="L571" s="1118"/>
      <c r="M571" s="1118"/>
      <c r="N571" s="1118"/>
      <c r="O571" s="1118"/>
      <c r="P571" s="1118"/>
      <c r="Q571" s="647" t="s">
        <v>117</v>
      </c>
      <c r="R571" s="1118" t="s">
        <v>452</v>
      </c>
      <c r="S571" s="1118"/>
      <c r="T571" s="1118"/>
      <c r="U571" s="1118"/>
      <c r="V571" s="1118"/>
      <c r="W571" s="1118"/>
      <c r="X571" s="1118"/>
      <c r="Y571" s="1118"/>
      <c r="Z571" s="439"/>
      <c r="AA571" s="439"/>
      <c r="AB571" s="439"/>
      <c r="AC571" s="439"/>
      <c r="AD571" s="439"/>
      <c r="AE571" s="296"/>
      <c r="AF571" s="614"/>
    </row>
    <row r="572" spans="1:32" ht="15" x14ac:dyDescent="0.25">
      <c r="A572" s="293"/>
      <c r="B572" s="439"/>
      <c r="C572" s="439"/>
      <c r="D572" s="439"/>
      <c r="E572" s="647" t="s">
        <v>83</v>
      </c>
      <c r="F572" s="1118" t="s">
        <v>453</v>
      </c>
      <c r="G572" s="1118"/>
      <c r="H572" s="1118"/>
      <c r="I572" s="1118"/>
      <c r="J572" s="1118"/>
      <c r="K572" s="1118"/>
      <c r="L572" s="1118"/>
      <c r="M572" s="1118"/>
      <c r="N572" s="1118"/>
      <c r="O572" s="1118"/>
      <c r="P572" s="1118"/>
      <c r="Q572" s="647" t="s">
        <v>118</v>
      </c>
      <c r="R572" s="1118" t="s">
        <v>454</v>
      </c>
      <c r="S572" s="1118"/>
      <c r="T572" s="1118"/>
      <c r="U572" s="1118"/>
      <c r="V572" s="1118"/>
      <c r="W572" s="1118"/>
      <c r="X572" s="1118"/>
      <c r="Y572" s="1118"/>
      <c r="Z572" s="439"/>
      <c r="AA572" s="439"/>
      <c r="AB572" s="439"/>
      <c r="AC572" s="439"/>
      <c r="AD572" s="439"/>
      <c r="AE572" s="296"/>
      <c r="AF572" s="614"/>
    </row>
    <row r="573" spans="1:32" ht="30.75" customHeight="1" x14ac:dyDescent="0.25">
      <c r="A573" s="293"/>
      <c r="B573" s="439"/>
      <c r="C573" s="439"/>
      <c r="D573" s="439"/>
      <c r="E573" s="647" t="s">
        <v>110</v>
      </c>
      <c r="F573" s="1119" t="s">
        <v>455</v>
      </c>
      <c r="G573" s="1119"/>
      <c r="H573" s="1119"/>
      <c r="I573" s="1119"/>
      <c r="J573" s="1119"/>
      <c r="K573" s="1119"/>
      <c r="L573" s="1119"/>
      <c r="M573" s="1119"/>
      <c r="N573" s="1119"/>
      <c r="O573" s="1119"/>
      <c r="P573" s="1119"/>
      <c r="Q573" s="647" t="s">
        <v>132</v>
      </c>
      <c r="R573" s="1118" t="s">
        <v>456</v>
      </c>
      <c r="S573" s="1118"/>
      <c r="T573" s="1118"/>
      <c r="U573" s="1118"/>
      <c r="V573" s="1118"/>
      <c r="W573" s="1118"/>
      <c r="X573" s="1118"/>
      <c r="Y573" s="1118"/>
      <c r="Z573" s="439"/>
      <c r="AA573" s="439"/>
      <c r="AB573" s="439"/>
      <c r="AC573" s="439"/>
      <c r="AD573" s="439"/>
      <c r="AE573" s="296"/>
      <c r="AF573" s="614"/>
    </row>
    <row r="574" spans="1:32" ht="9" customHeight="1" x14ac:dyDescent="0.25">
      <c r="A574" s="293"/>
      <c r="B574" s="439"/>
      <c r="C574" s="439"/>
      <c r="D574" s="439"/>
      <c r="E574" s="331"/>
      <c r="F574" s="331"/>
      <c r="G574" s="331"/>
      <c r="H574" s="331"/>
      <c r="I574" s="331"/>
      <c r="J574" s="331"/>
      <c r="K574" s="331"/>
      <c r="L574" s="331"/>
      <c r="M574" s="331"/>
      <c r="N574" s="331"/>
      <c r="O574" s="331"/>
      <c r="P574" s="331"/>
      <c r="Q574" s="331"/>
      <c r="R574" s="331"/>
      <c r="S574" s="331"/>
      <c r="T574" s="331"/>
      <c r="U574" s="331"/>
      <c r="V574" s="331"/>
      <c r="W574" s="331"/>
      <c r="X574" s="331"/>
      <c r="Y574" s="331"/>
      <c r="Z574" s="439"/>
      <c r="AA574" s="439"/>
      <c r="AB574" s="439"/>
      <c r="AC574" s="439"/>
      <c r="AD574" s="439"/>
      <c r="AE574" s="296"/>
      <c r="AF574" s="614"/>
    </row>
    <row r="575" spans="1:32" ht="42.75" customHeight="1" x14ac:dyDescent="0.25">
      <c r="A575" s="631" t="s">
        <v>467</v>
      </c>
      <c r="B575" s="1120" t="s">
        <v>963</v>
      </c>
      <c r="C575" s="1120"/>
      <c r="D575" s="1120"/>
      <c r="E575" s="1120"/>
      <c r="F575" s="1120"/>
      <c r="G575" s="1120"/>
      <c r="H575" s="1120"/>
      <c r="I575" s="1120"/>
      <c r="J575" s="1120"/>
      <c r="K575" s="1120"/>
      <c r="L575" s="1120"/>
      <c r="M575" s="1120"/>
      <c r="N575" s="1120"/>
      <c r="O575" s="1120"/>
      <c r="P575" s="1120"/>
      <c r="Q575" s="1120"/>
      <c r="R575" s="1120"/>
      <c r="S575" s="1120"/>
      <c r="T575" s="1120"/>
      <c r="U575" s="1120"/>
      <c r="V575" s="1120"/>
      <c r="W575" s="1120"/>
      <c r="X575" s="1120"/>
      <c r="Y575" s="1120"/>
      <c r="Z575" s="1120"/>
      <c r="AA575" s="1120"/>
      <c r="AB575" s="1120"/>
      <c r="AC575" s="1120"/>
      <c r="AD575" s="1120"/>
      <c r="AE575" s="296"/>
      <c r="AF575" s="614"/>
    </row>
    <row r="576" spans="1:32" ht="24" customHeight="1" x14ac:dyDescent="0.25">
      <c r="A576" s="293"/>
      <c r="B576" s="633"/>
      <c r="C576" s="874" t="s">
        <v>964</v>
      </c>
      <c r="D576" s="874"/>
      <c r="E576" s="874"/>
      <c r="F576" s="874"/>
      <c r="G576" s="874"/>
      <c r="H576" s="874"/>
      <c r="I576" s="874"/>
      <c r="J576" s="874"/>
      <c r="K576" s="874"/>
      <c r="L576" s="874"/>
      <c r="M576" s="874"/>
      <c r="N576" s="874"/>
      <c r="O576" s="874"/>
      <c r="P576" s="874"/>
      <c r="Q576" s="874"/>
      <c r="R576" s="874"/>
      <c r="S576" s="874"/>
      <c r="T576" s="874"/>
      <c r="U576" s="874"/>
      <c r="V576" s="874"/>
      <c r="W576" s="874"/>
      <c r="X576" s="874"/>
      <c r="Y576" s="874"/>
      <c r="Z576" s="874"/>
      <c r="AA576" s="874"/>
      <c r="AB576" s="874"/>
      <c r="AC576" s="874"/>
      <c r="AD576" s="874"/>
      <c r="AE576" s="296"/>
      <c r="AF576" s="614"/>
    </row>
    <row r="577" spans="1:34" ht="23.25" customHeight="1" x14ac:dyDescent="0.25">
      <c r="A577" s="293"/>
      <c r="B577" s="439"/>
      <c r="C577" s="845" t="s">
        <v>965</v>
      </c>
      <c r="D577" s="845"/>
      <c r="E577" s="845"/>
      <c r="F577" s="845"/>
      <c r="G577" s="845"/>
      <c r="H577" s="845"/>
      <c r="I577" s="845"/>
      <c r="J577" s="845"/>
      <c r="K577" s="845"/>
      <c r="L577" s="845"/>
      <c r="M577" s="845"/>
      <c r="N577" s="845"/>
      <c r="O577" s="845"/>
      <c r="P577" s="845"/>
      <c r="Q577" s="845"/>
      <c r="R577" s="845"/>
      <c r="S577" s="845"/>
      <c r="T577" s="845"/>
      <c r="U577" s="845"/>
      <c r="V577" s="845"/>
      <c r="W577" s="845"/>
      <c r="X577" s="845"/>
      <c r="Y577" s="845"/>
      <c r="Z577" s="845"/>
      <c r="AA577" s="845"/>
      <c r="AB577" s="845"/>
      <c r="AC577" s="845"/>
      <c r="AD577" s="845"/>
      <c r="AE577" s="296"/>
      <c r="AF577" s="614"/>
      <c r="AG577" t="s">
        <v>6549</v>
      </c>
    </row>
    <row r="578" spans="1:34" ht="27" customHeight="1" x14ac:dyDescent="0.25">
      <c r="A578" s="293"/>
      <c r="B578" s="439"/>
      <c r="C578" s="845" t="s">
        <v>966</v>
      </c>
      <c r="D578" s="845"/>
      <c r="E578" s="845"/>
      <c r="F578" s="845"/>
      <c r="G578" s="845"/>
      <c r="H578" s="845"/>
      <c r="I578" s="845"/>
      <c r="J578" s="845"/>
      <c r="K578" s="845"/>
      <c r="L578" s="845"/>
      <c r="M578" s="845"/>
      <c r="N578" s="845"/>
      <c r="O578" s="845"/>
      <c r="P578" s="845"/>
      <c r="Q578" s="845"/>
      <c r="R578" s="845"/>
      <c r="S578" s="845"/>
      <c r="T578" s="845"/>
      <c r="U578" s="845"/>
      <c r="V578" s="845"/>
      <c r="W578" s="845"/>
      <c r="X578" s="845"/>
      <c r="Y578" s="845"/>
      <c r="Z578" s="845"/>
      <c r="AA578" s="845"/>
      <c r="AB578" s="845"/>
      <c r="AC578" s="845"/>
      <c r="AD578" s="845"/>
      <c r="AE578" s="296"/>
      <c r="AF578" s="614"/>
      <c r="AG578">
        <f>COUNTBLANK(M582:W585)</f>
        <v>44</v>
      </c>
    </row>
    <row r="579" spans="1:34" ht="15" x14ac:dyDescent="0.25">
      <c r="A579" s="293"/>
      <c r="B579" s="377"/>
      <c r="C579" s="377"/>
      <c r="D579" s="377"/>
      <c r="E579" s="377"/>
      <c r="F579" s="377"/>
      <c r="G579" s="377"/>
      <c r="H579" s="377"/>
      <c r="I579" s="377"/>
      <c r="J579" s="377"/>
      <c r="K579" s="377"/>
      <c r="L579" s="377"/>
      <c r="M579" s="377"/>
      <c r="N579" s="377"/>
      <c r="O579" s="377"/>
      <c r="P579" s="377"/>
      <c r="Q579" s="377"/>
      <c r="R579" s="377"/>
      <c r="S579" s="377"/>
      <c r="T579" s="377"/>
      <c r="U579" s="377"/>
      <c r="V579" s="377"/>
      <c r="W579" s="377"/>
      <c r="X579" s="377"/>
      <c r="Y579" s="377"/>
      <c r="Z579" s="377"/>
      <c r="AA579" s="377"/>
      <c r="AB579" s="377"/>
      <c r="AC579" s="439"/>
      <c r="AD579" s="439"/>
      <c r="AE579" s="296"/>
      <c r="AF579" s="614"/>
    </row>
    <row r="580" spans="1:34" ht="24" customHeight="1" x14ac:dyDescent="0.25">
      <c r="A580" s="293"/>
      <c r="B580" s="296"/>
      <c r="C580" s="296"/>
      <c r="D580" s="296"/>
      <c r="E580" s="296"/>
      <c r="F580" s="875" t="s">
        <v>948</v>
      </c>
      <c r="G580" s="876"/>
      <c r="H580" s="876"/>
      <c r="I580" s="876"/>
      <c r="J580" s="876"/>
      <c r="K580" s="876"/>
      <c r="L580" s="877"/>
      <c r="M580" s="942" t="s">
        <v>967</v>
      </c>
      <c r="N580" s="943"/>
      <c r="O580" s="943"/>
      <c r="P580" s="943"/>
      <c r="Q580" s="943"/>
      <c r="R580" s="943"/>
      <c r="S580" s="943"/>
      <c r="T580" s="943"/>
      <c r="U580" s="943"/>
      <c r="V580" s="943"/>
      <c r="W580" s="943"/>
      <c r="X580" s="881" t="s">
        <v>76</v>
      </c>
      <c r="Y580" s="881"/>
      <c r="Z580" s="325"/>
      <c r="AA580" s="325"/>
      <c r="AB580" s="439"/>
      <c r="AC580" s="439"/>
      <c r="AD580" s="439"/>
      <c r="AE580" s="296"/>
      <c r="AF580" s="614"/>
    </row>
    <row r="581" spans="1:34" ht="15" x14ac:dyDescent="0.25">
      <c r="A581" s="293"/>
      <c r="B581" s="296"/>
      <c r="C581" s="296"/>
      <c r="D581" s="296"/>
      <c r="E581" s="296"/>
      <c r="F581" s="878"/>
      <c r="G581" s="879"/>
      <c r="H581" s="879"/>
      <c r="I581" s="879"/>
      <c r="J581" s="879"/>
      <c r="K581" s="879"/>
      <c r="L581" s="880"/>
      <c r="M581" s="448" t="s">
        <v>77</v>
      </c>
      <c r="N581" s="448" t="s">
        <v>78</v>
      </c>
      <c r="O581" s="448" t="s">
        <v>85</v>
      </c>
      <c r="P581" s="448" t="s">
        <v>81</v>
      </c>
      <c r="Q581" s="448" t="s">
        <v>90</v>
      </c>
      <c r="R581" s="448" t="s">
        <v>91</v>
      </c>
      <c r="S581" s="448" t="s">
        <v>92</v>
      </c>
      <c r="T581" s="448" t="s">
        <v>93</v>
      </c>
      <c r="U581" s="382" t="s">
        <v>83</v>
      </c>
      <c r="V581" s="449" t="s">
        <v>110</v>
      </c>
      <c r="W581" s="449" t="s">
        <v>132</v>
      </c>
      <c r="X581" s="881"/>
      <c r="Y581" s="881"/>
      <c r="Z581" s="325"/>
      <c r="AA581" s="325"/>
      <c r="AB581" s="439"/>
      <c r="AC581" s="439"/>
      <c r="AD581" s="439"/>
      <c r="AE581" s="296"/>
      <c r="AF581" s="614"/>
      <c r="AG581" t="s">
        <v>6550</v>
      </c>
      <c r="AH581" t="s">
        <v>6587</v>
      </c>
    </row>
    <row r="582" spans="1:34" ht="26.25" customHeight="1" x14ac:dyDescent="0.25">
      <c r="A582" s="293"/>
      <c r="B582" s="296"/>
      <c r="C582" s="296"/>
      <c r="D582" s="296"/>
      <c r="E582" s="296"/>
      <c r="F582" s="428" t="s">
        <v>77</v>
      </c>
      <c r="G582" s="848" t="s">
        <v>434</v>
      </c>
      <c r="H582" s="849"/>
      <c r="I582" s="849"/>
      <c r="J582" s="849"/>
      <c r="K582" s="849"/>
      <c r="L582" s="850"/>
      <c r="M582" s="450"/>
      <c r="N582" s="450"/>
      <c r="O582" s="450"/>
      <c r="P582" s="450"/>
      <c r="Q582" s="450"/>
      <c r="R582" s="450"/>
      <c r="S582" s="450"/>
      <c r="T582" s="450"/>
      <c r="U582" s="450"/>
      <c r="V582" s="450"/>
      <c r="W582" s="450"/>
      <c r="X582" s="950" t="str">
        <f t="shared" ref="X582:X585" si="17">IF(OR(L493=4,L493=9),"X","")</f>
        <v>X</v>
      </c>
      <c r="Y582" s="950"/>
      <c r="Z582" s="325"/>
      <c r="AA582" s="325"/>
      <c r="AB582" s="439"/>
      <c r="AC582" s="439"/>
      <c r="AD582" s="439"/>
      <c r="AE582" s="296"/>
      <c r="AF582" s="614"/>
      <c r="AG582">
        <f>IF(OR($AG$578=44,AND(X582="X",COUNTBLANK(M582:W582)=11),AND(X582&lt;&gt;"X",COUNTBLANK(M582:W582)&lt;11)),0,1)</f>
        <v>0</v>
      </c>
      <c r="AH582">
        <f>IF($AG$578=44,0,IF(OR(AND(COUNTBLANK(M582:U582)&lt;9,V582="X"),AND(COUNTBLANK(M582:U582)&lt;9,W582="X"),COUNTIF(V582:W582,"X")=2),1,0))</f>
        <v>0</v>
      </c>
    </row>
    <row r="583" spans="1:34" ht="15" x14ac:dyDescent="0.25">
      <c r="A583" s="293"/>
      <c r="B583" s="296"/>
      <c r="C583" s="296"/>
      <c r="D583" s="296"/>
      <c r="E583" s="296"/>
      <c r="F583" s="428" t="s">
        <v>78</v>
      </c>
      <c r="G583" s="848" t="s">
        <v>135</v>
      </c>
      <c r="H583" s="849"/>
      <c r="I583" s="849"/>
      <c r="J583" s="849"/>
      <c r="K583" s="849"/>
      <c r="L583" s="850"/>
      <c r="M583" s="450"/>
      <c r="N583" s="450"/>
      <c r="O583" s="450"/>
      <c r="P583" s="450"/>
      <c r="Q583" s="450"/>
      <c r="R583" s="450"/>
      <c r="S583" s="450"/>
      <c r="T583" s="450"/>
      <c r="U583" s="450"/>
      <c r="V583" s="450"/>
      <c r="W583" s="450"/>
      <c r="X583" s="950" t="str">
        <f t="shared" si="17"/>
        <v>X</v>
      </c>
      <c r="Y583" s="950"/>
      <c r="Z583" s="325"/>
      <c r="AA583" s="325"/>
      <c r="AB583" s="439"/>
      <c r="AC583" s="439"/>
      <c r="AD583" s="439"/>
      <c r="AE583" s="296"/>
      <c r="AF583" s="614"/>
      <c r="AG583">
        <f>IF(OR($AG$578=44,AND(X583="X",COUNTBLANK(M583:W583)=11),AND(X583&lt;&gt;"X",COUNTBLANK(M583:W583)&lt;11)),0,1)</f>
        <v>0</v>
      </c>
      <c r="AH583">
        <f>IF($AG$578=44,0,IF(OR(AND(COUNTBLANK(M583:U583)&lt;9,V583="X"),AND(COUNTBLANK(M583:U583)&lt;9,W583="X"),COUNTIF(V583:W583,"X")=2),1,0))</f>
        <v>0</v>
      </c>
    </row>
    <row r="584" spans="1:34" ht="15" x14ac:dyDescent="0.25">
      <c r="A584" s="293"/>
      <c r="B584" s="296"/>
      <c r="C584" s="296"/>
      <c r="D584" s="296"/>
      <c r="E584" s="296"/>
      <c r="F584" s="428" t="s">
        <v>85</v>
      </c>
      <c r="G584" s="848" t="s">
        <v>136</v>
      </c>
      <c r="H584" s="849"/>
      <c r="I584" s="849"/>
      <c r="J584" s="849"/>
      <c r="K584" s="849"/>
      <c r="L584" s="850"/>
      <c r="M584" s="450"/>
      <c r="N584" s="450"/>
      <c r="O584" s="450"/>
      <c r="P584" s="450"/>
      <c r="Q584" s="450"/>
      <c r="R584" s="450"/>
      <c r="S584" s="450"/>
      <c r="T584" s="450"/>
      <c r="U584" s="450"/>
      <c r="V584" s="450"/>
      <c r="W584" s="450"/>
      <c r="X584" s="950" t="str">
        <f t="shared" si="17"/>
        <v>X</v>
      </c>
      <c r="Y584" s="950"/>
      <c r="Z584" s="325"/>
      <c r="AA584" s="325"/>
      <c r="AB584" s="439"/>
      <c r="AC584" s="439"/>
      <c r="AD584" s="439"/>
      <c r="AE584" s="296"/>
      <c r="AF584" s="614"/>
      <c r="AG584">
        <f>IF(OR($AG$578=44,AND(X584="X",COUNTBLANK(M584:W584)=11),AND(X584&lt;&gt;"X",COUNTBLANK(M584:W584)&lt;11)),0,1)</f>
        <v>0</v>
      </c>
      <c r="AH584">
        <f>IF($AG$578=44,0,IF(OR(AND(COUNTBLANK(M584:U584)&lt;9,V584="X"),AND(COUNTBLANK(M584:U584)&lt;9,W584="X"),COUNTIF(V584:W584,"X")=2),1,0))</f>
        <v>0</v>
      </c>
    </row>
    <row r="585" spans="1:34" ht="15" x14ac:dyDescent="0.25">
      <c r="A585" s="293"/>
      <c r="B585" s="296"/>
      <c r="C585" s="296"/>
      <c r="D585" s="296"/>
      <c r="E585" s="296"/>
      <c r="F585" s="428" t="s">
        <v>81</v>
      </c>
      <c r="G585" s="848" t="s">
        <v>137</v>
      </c>
      <c r="H585" s="849"/>
      <c r="I585" s="849"/>
      <c r="J585" s="849"/>
      <c r="K585" s="849"/>
      <c r="L585" s="850"/>
      <c r="M585" s="450"/>
      <c r="N585" s="450"/>
      <c r="O585" s="450"/>
      <c r="P585" s="450"/>
      <c r="Q585" s="450"/>
      <c r="R585" s="450"/>
      <c r="S585" s="450"/>
      <c r="T585" s="450"/>
      <c r="U585" s="450"/>
      <c r="V585" s="450"/>
      <c r="W585" s="450"/>
      <c r="X585" s="950" t="str">
        <f t="shared" si="17"/>
        <v>X</v>
      </c>
      <c r="Y585" s="950"/>
      <c r="Z585" s="325"/>
      <c r="AA585" s="325"/>
      <c r="AB585" s="439"/>
      <c r="AC585" s="439"/>
      <c r="AD585" s="439"/>
      <c r="AE585" s="296"/>
      <c r="AF585" s="614"/>
      <c r="AG585">
        <f>IF(OR($AG$578=44,AND(X585="X",COUNTBLANK(M585:W585)=11),AND(X585&lt;&gt;"X",COUNTBLANK(M585:W585)&lt;11)),0,1)</f>
        <v>0</v>
      </c>
      <c r="AH585">
        <f>IF($AG$578=44,0,IF(OR(AND(COUNTBLANK(M585:U585)&lt;9,V585="X"),AND(COUNTBLANK(M585:U585)&lt;9,W585="X"),COUNTIF(V585:W585,"X")=2),1,0))</f>
        <v>0</v>
      </c>
    </row>
    <row r="586" spans="1:34" ht="15" x14ac:dyDescent="0.25">
      <c r="A586" s="293"/>
      <c r="B586" s="863" t="str">
        <f>IF(AG586=0,"","ERROR: Favor de llenar sólo las celdas correspondientes, en caso de que no aplique debe dejar la fila en blanco")</f>
        <v/>
      </c>
      <c r="C586" s="863"/>
      <c r="D586" s="863"/>
      <c r="E586" s="863"/>
      <c r="F586" s="863"/>
      <c r="G586" s="863"/>
      <c r="H586" s="863"/>
      <c r="I586" s="863"/>
      <c r="J586" s="863"/>
      <c r="K586" s="863"/>
      <c r="L586" s="863"/>
      <c r="M586" s="863"/>
      <c r="N586" s="863"/>
      <c r="O586" s="863"/>
      <c r="P586" s="863"/>
      <c r="Q586" s="863"/>
      <c r="R586" s="863"/>
      <c r="S586" s="863"/>
      <c r="T586" s="863"/>
      <c r="U586" s="863"/>
      <c r="V586" s="863"/>
      <c r="W586" s="863"/>
      <c r="X586" s="863"/>
      <c r="Y586" s="863"/>
      <c r="Z586" s="863"/>
      <c r="AA586" s="863"/>
      <c r="AB586" s="863"/>
      <c r="AC586" s="863"/>
      <c r="AD586" s="863"/>
      <c r="AE586" s="296"/>
      <c r="AF586" s="614"/>
      <c r="AG586" s="691">
        <f>SUM(AG582:AG585)</f>
        <v>0</v>
      </c>
      <c r="AH586" s="691">
        <f>SUM(AH582:AH585)</f>
        <v>0</v>
      </c>
    </row>
    <row r="587" spans="1:34" ht="15" x14ac:dyDescent="0.25">
      <c r="A587" s="293"/>
      <c r="B587" s="863" t="str">
        <f>IF(AH586=0,"","ERROR: Favor de llenar sólo las celdas correspondientes, las opciones 10 y 99 excluyen al resto")</f>
        <v/>
      </c>
      <c r="C587" s="863"/>
      <c r="D587" s="863"/>
      <c r="E587" s="863"/>
      <c r="F587" s="863"/>
      <c r="G587" s="863"/>
      <c r="H587" s="863"/>
      <c r="I587" s="863"/>
      <c r="J587" s="863"/>
      <c r="K587" s="863"/>
      <c r="L587" s="863"/>
      <c r="M587" s="863"/>
      <c r="N587" s="863"/>
      <c r="O587" s="863"/>
      <c r="P587" s="863"/>
      <c r="Q587" s="863"/>
      <c r="R587" s="863"/>
      <c r="S587" s="863"/>
      <c r="T587" s="863"/>
      <c r="U587" s="863"/>
      <c r="V587" s="863"/>
      <c r="W587" s="863"/>
      <c r="X587" s="863"/>
      <c r="Y587" s="863"/>
      <c r="Z587" s="863"/>
      <c r="AA587" s="863"/>
      <c r="AB587" s="863"/>
      <c r="AC587" s="863"/>
      <c r="AD587" s="863"/>
      <c r="AE587" s="296"/>
      <c r="AF587" s="614"/>
    </row>
    <row r="588" spans="1:34" ht="15" x14ac:dyDescent="0.25">
      <c r="A588" s="293"/>
      <c r="B588" s="439"/>
      <c r="C588" s="439"/>
      <c r="D588" s="439"/>
      <c r="E588" s="439"/>
      <c r="F588" s="439"/>
      <c r="G588" s="439"/>
      <c r="H588" s="439"/>
      <c r="I588" s="439"/>
      <c r="J588" s="439"/>
      <c r="K588" s="439"/>
      <c r="L588" s="439"/>
      <c r="M588" s="439"/>
      <c r="N588" s="439"/>
      <c r="O588" s="439"/>
      <c r="P588" s="439"/>
      <c r="Q588" s="439"/>
      <c r="R588" s="439"/>
      <c r="S588" s="439"/>
      <c r="T588" s="439"/>
      <c r="U588" s="439"/>
      <c r="V588" s="439"/>
      <c r="W588" s="439"/>
      <c r="X588" s="439"/>
      <c r="Y588" s="439"/>
      <c r="Z588" s="439"/>
      <c r="AA588" s="439"/>
      <c r="AB588" s="439"/>
      <c r="AC588" s="439"/>
      <c r="AD588" s="439"/>
      <c r="AE588" s="296"/>
      <c r="AF588" s="614"/>
    </row>
    <row r="589" spans="1:34" ht="15" x14ac:dyDescent="0.25">
      <c r="A589" s="293"/>
      <c r="B589" s="439"/>
      <c r="C589" s="439"/>
      <c r="D589" s="923" t="s">
        <v>968</v>
      </c>
      <c r="E589" s="923"/>
      <c r="F589" s="923"/>
      <c r="G589" s="923"/>
      <c r="H589" s="923"/>
      <c r="I589" s="923"/>
      <c r="J589" s="923"/>
      <c r="K589" s="923"/>
      <c r="L589" s="923"/>
      <c r="M589" s="923"/>
      <c r="N589" s="923"/>
      <c r="O589" s="923"/>
      <c r="P589" s="923"/>
      <c r="Q589" s="923"/>
      <c r="R589" s="923"/>
      <c r="S589" s="923"/>
      <c r="T589" s="923"/>
      <c r="U589" s="923"/>
      <c r="V589" s="923"/>
      <c r="W589" s="923"/>
      <c r="X589" s="923"/>
      <c r="Y589" s="923"/>
      <c r="Z589" s="923"/>
      <c r="AA589" s="439"/>
      <c r="AB589" s="439"/>
      <c r="AC589" s="439"/>
      <c r="AD589" s="439"/>
      <c r="AE589" s="296"/>
      <c r="AF589" s="614"/>
    </row>
    <row r="590" spans="1:34" ht="15" x14ac:dyDescent="0.25">
      <c r="A590" s="379"/>
      <c r="B590" s="631"/>
      <c r="C590" s="631"/>
      <c r="D590" s="640" t="s">
        <v>77</v>
      </c>
      <c r="E590" s="864" t="s">
        <v>458</v>
      </c>
      <c r="F590" s="865"/>
      <c r="G590" s="865"/>
      <c r="H590" s="865"/>
      <c r="I590" s="865"/>
      <c r="J590" s="865"/>
      <c r="K590" s="865"/>
      <c r="L590" s="865"/>
      <c r="M590" s="865"/>
      <c r="N590" s="865"/>
      <c r="O590" s="866"/>
      <c r="P590" s="640" t="s">
        <v>92</v>
      </c>
      <c r="Q590" s="867" t="s">
        <v>459</v>
      </c>
      <c r="R590" s="868"/>
      <c r="S590" s="868"/>
      <c r="T590" s="868"/>
      <c r="U590" s="868"/>
      <c r="V590" s="868"/>
      <c r="W590" s="868"/>
      <c r="X590" s="868"/>
      <c r="Y590" s="868"/>
      <c r="Z590" s="869"/>
      <c r="AA590" s="631"/>
      <c r="AB590" s="631"/>
      <c r="AC590" s="631"/>
      <c r="AD590" s="631"/>
      <c r="AE590" s="385"/>
      <c r="AF590" s="614"/>
    </row>
    <row r="591" spans="1:34" ht="15" x14ac:dyDescent="0.25">
      <c r="A591" s="379"/>
      <c r="B591" s="631"/>
      <c r="C591" s="631"/>
      <c r="D591" s="640" t="s">
        <v>78</v>
      </c>
      <c r="E591" s="864" t="s">
        <v>460</v>
      </c>
      <c r="F591" s="865"/>
      <c r="G591" s="865"/>
      <c r="H591" s="865"/>
      <c r="I591" s="865"/>
      <c r="J591" s="865"/>
      <c r="K591" s="865"/>
      <c r="L591" s="865"/>
      <c r="M591" s="865"/>
      <c r="N591" s="865"/>
      <c r="O591" s="866"/>
      <c r="P591" s="640" t="s">
        <v>93</v>
      </c>
      <c r="Q591" s="867" t="s">
        <v>461</v>
      </c>
      <c r="R591" s="868"/>
      <c r="S591" s="868"/>
      <c r="T591" s="868"/>
      <c r="U591" s="868"/>
      <c r="V591" s="868"/>
      <c r="W591" s="868"/>
      <c r="X591" s="868"/>
      <c r="Y591" s="868"/>
      <c r="Z591" s="869"/>
      <c r="AA591" s="631"/>
      <c r="AB591" s="631"/>
      <c r="AC591" s="631"/>
      <c r="AD591" s="631"/>
      <c r="AE591" s="385"/>
      <c r="AF591" s="614"/>
    </row>
    <row r="592" spans="1:34" ht="15" x14ac:dyDescent="0.25">
      <c r="A592" s="379"/>
      <c r="B592" s="631"/>
      <c r="C592" s="631"/>
      <c r="D592" s="640" t="s">
        <v>85</v>
      </c>
      <c r="E592" s="864" t="s">
        <v>462</v>
      </c>
      <c r="F592" s="865"/>
      <c r="G592" s="865"/>
      <c r="H592" s="865"/>
      <c r="I592" s="865"/>
      <c r="J592" s="865"/>
      <c r="K592" s="865"/>
      <c r="L592" s="865"/>
      <c r="M592" s="865"/>
      <c r="N592" s="865"/>
      <c r="O592" s="866"/>
      <c r="P592" s="640" t="s">
        <v>83</v>
      </c>
      <c r="Q592" s="867" t="s">
        <v>463</v>
      </c>
      <c r="R592" s="868"/>
      <c r="S592" s="868"/>
      <c r="T592" s="868"/>
      <c r="U592" s="868"/>
      <c r="V592" s="868"/>
      <c r="W592" s="868"/>
      <c r="X592" s="868"/>
      <c r="Y592" s="868"/>
      <c r="Z592" s="869"/>
      <c r="AA592" s="631"/>
      <c r="AB592" s="631"/>
      <c r="AC592" s="631"/>
      <c r="AD592" s="631"/>
      <c r="AE592" s="385"/>
      <c r="AF592" s="614"/>
    </row>
    <row r="593" spans="1:34" ht="24" customHeight="1" x14ac:dyDescent="0.25">
      <c r="A593" s="293"/>
      <c r="B593" s="439"/>
      <c r="C593" s="439"/>
      <c r="D593" s="640" t="s">
        <v>81</v>
      </c>
      <c r="E593" s="864" t="s">
        <v>464</v>
      </c>
      <c r="F593" s="865"/>
      <c r="G593" s="865"/>
      <c r="H593" s="865"/>
      <c r="I593" s="865"/>
      <c r="J593" s="865"/>
      <c r="K593" s="865"/>
      <c r="L593" s="865"/>
      <c r="M593" s="865"/>
      <c r="N593" s="865"/>
      <c r="O593" s="866"/>
      <c r="P593" s="640" t="s">
        <v>110</v>
      </c>
      <c r="Q593" s="867" t="s">
        <v>969</v>
      </c>
      <c r="R593" s="868"/>
      <c r="S593" s="868"/>
      <c r="T593" s="868"/>
      <c r="U593" s="868"/>
      <c r="V593" s="868"/>
      <c r="W593" s="868"/>
      <c r="X593" s="868"/>
      <c r="Y593" s="868"/>
      <c r="Z593" s="869"/>
      <c r="AA593" s="439"/>
      <c r="AB593" s="439"/>
      <c r="AC593" s="439"/>
      <c r="AD593" s="439"/>
      <c r="AE593" s="296"/>
      <c r="AF593" s="614"/>
    </row>
    <row r="594" spans="1:34" ht="15" x14ac:dyDescent="0.25">
      <c r="A594" s="293"/>
      <c r="B594" s="439"/>
      <c r="C594" s="439"/>
      <c r="D594" s="640" t="s">
        <v>90</v>
      </c>
      <c r="E594" s="864" t="s">
        <v>465</v>
      </c>
      <c r="F594" s="865"/>
      <c r="G594" s="865"/>
      <c r="H594" s="865"/>
      <c r="I594" s="865"/>
      <c r="J594" s="865"/>
      <c r="K594" s="865"/>
      <c r="L594" s="865"/>
      <c r="M594" s="865"/>
      <c r="N594" s="865"/>
      <c r="O594" s="866"/>
      <c r="P594" s="451" t="s">
        <v>132</v>
      </c>
      <c r="Q594" s="867" t="s">
        <v>84</v>
      </c>
      <c r="R594" s="868"/>
      <c r="S594" s="868"/>
      <c r="T594" s="868"/>
      <c r="U594" s="868"/>
      <c r="V594" s="868"/>
      <c r="W594" s="868"/>
      <c r="X594" s="868"/>
      <c r="Y594" s="868"/>
      <c r="Z594" s="869"/>
      <c r="AA594" s="439"/>
      <c r="AB594" s="439"/>
      <c r="AC594" s="439"/>
      <c r="AD594" s="439"/>
      <c r="AE594" s="296"/>
      <c r="AF594" s="614"/>
    </row>
    <row r="595" spans="1:34" ht="23.25" customHeight="1" x14ac:dyDescent="0.25">
      <c r="A595" s="293"/>
      <c r="B595" s="439"/>
      <c r="C595" s="439"/>
      <c r="D595" s="640" t="s">
        <v>91</v>
      </c>
      <c r="E595" s="867" t="s">
        <v>466</v>
      </c>
      <c r="F595" s="868"/>
      <c r="G595" s="868"/>
      <c r="H595" s="868"/>
      <c r="I595" s="868"/>
      <c r="J595" s="868"/>
      <c r="K595" s="868"/>
      <c r="L595" s="868"/>
      <c r="M595" s="868"/>
      <c r="N595" s="868"/>
      <c r="O595" s="869"/>
      <c r="P595" s="870"/>
      <c r="Q595" s="871"/>
      <c r="R595" s="871"/>
      <c r="S595" s="871"/>
      <c r="T595" s="871"/>
      <c r="U595" s="871"/>
      <c r="V595" s="871"/>
      <c r="W595" s="871"/>
      <c r="X595" s="871"/>
      <c r="Y595" s="871"/>
      <c r="Z595" s="872"/>
      <c r="AA595" s="439"/>
      <c r="AB595" s="439"/>
      <c r="AC595" s="439"/>
      <c r="AD595" s="439"/>
      <c r="AE595" s="296"/>
      <c r="AF595" s="614"/>
    </row>
    <row r="596" spans="1:34" ht="9" customHeight="1" x14ac:dyDescent="0.25">
      <c r="A596" s="293"/>
      <c r="B596" s="439"/>
      <c r="C596" s="439"/>
      <c r="D596" s="325"/>
      <c r="E596" s="325"/>
      <c r="F596" s="332"/>
      <c r="G596" s="332"/>
      <c r="H596" s="332"/>
      <c r="I596" s="332"/>
      <c r="J596" s="332"/>
      <c r="K596" s="332"/>
      <c r="L596" s="332"/>
      <c r="M596" s="332"/>
      <c r="N596" s="452"/>
      <c r="O596" s="452"/>
      <c r="P596" s="452"/>
      <c r="Q596" s="452"/>
      <c r="R596" s="452"/>
      <c r="S596" s="452"/>
      <c r="T596" s="452"/>
      <c r="U596" s="452"/>
      <c r="V596" s="452"/>
      <c r="W596" s="452"/>
      <c r="X596" s="452"/>
      <c r="Y596" s="452"/>
      <c r="Z596" s="452"/>
      <c r="AA596" s="439"/>
      <c r="AB596" s="439"/>
      <c r="AC596" s="439"/>
      <c r="AD596" s="439"/>
      <c r="AE596" s="296"/>
      <c r="AF596" s="614"/>
    </row>
    <row r="597" spans="1:34" ht="52.5" customHeight="1" x14ac:dyDescent="0.25">
      <c r="A597" s="404" t="s">
        <v>474</v>
      </c>
      <c r="B597" s="873" t="s">
        <v>970</v>
      </c>
      <c r="C597" s="873"/>
      <c r="D597" s="873"/>
      <c r="E597" s="873"/>
      <c r="F597" s="873"/>
      <c r="G597" s="873"/>
      <c r="H597" s="873"/>
      <c r="I597" s="873"/>
      <c r="J597" s="873"/>
      <c r="K597" s="873"/>
      <c r="L597" s="873"/>
      <c r="M597" s="873"/>
      <c r="N597" s="873"/>
      <c r="O597" s="873"/>
      <c r="P597" s="873"/>
      <c r="Q597" s="873"/>
      <c r="R597" s="873"/>
      <c r="S597" s="873"/>
      <c r="T597" s="873"/>
      <c r="U597" s="873"/>
      <c r="V597" s="873"/>
      <c r="W597" s="873"/>
      <c r="X597" s="873"/>
      <c r="Y597" s="873"/>
      <c r="Z597" s="873"/>
      <c r="AA597" s="873"/>
      <c r="AB597" s="873"/>
      <c r="AC597" s="873"/>
      <c r="AD597" s="873"/>
      <c r="AE597" s="296"/>
      <c r="AF597" s="614"/>
    </row>
    <row r="598" spans="1:34" ht="24" customHeight="1" x14ac:dyDescent="0.25">
      <c r="A598" s="293"/>
      <c r="B598" s="633"/>
      <c r="C598" s="874" t="s">
        <v>971</v>
      </c>
      <c r="D598" s="874"/>
      <c r="E598" s="874"/>
      <c r="F598" s="874"/>
      <c r="G598" s="874"/>
      <c r="H598" s="874"/>
      <c r="I598" s="874"/>
      <c r="J598" s="874"/>
      <c r="K598" s="874"/>
      <c r="L598" s="874"/>
      <c r="M598" s="874"/>
      <c r="N598" s="874"/>
      <c r="O598" s="874"/>
      <c r="P598" s="874"/>
      <c r="Q598" s="874"/>
      <c r="R598" s="874"/>
      <c r="S598" s="874"/>
      <c r="T598" s="874"/>
      <c r="U598" s="874"/>
      <c r="V598" s="874"/>
      <c r="W598" s="874"/>
      <c r="X598" s="874"/>
      <c r="Y598" s="874"/>
      <c r="Z598" s="874"/>
      <c r="AA598" s="874"/>
      <c r="AB598" s="874"/>
      <c r="AC598" s="874"/>
      <c r="AD598" s="874"/>
      <c r="AE598" s="296"/>
      <c r="AF598" s="614"/>
      <c r="AG598" t="s">
        <v>6549</v>
      </c>
    </row>
    <row r="599" spans="1:34" ht="46.5" customHeight="1" x14ac:dyDescent="0.25">
      <c r="A599" s="293"/>
      <c r="B599" s="325"/>
      <c r="C599" s="874" t="s">
        <v>646</v>
      </c>
      <c r="D599" s="874"/>
      <c r="E599" s="874"/>
      <c r="F599" s="874"/>
      <c r="G599" s="874"/>
      <c r="H599" s="874"/>
      <c r="I599" s="874"/>
      <c r="J599" s="874"/>
      <c r="K599" s="874"/>
      <c r="L599" s="874"/>
      <c r="M599" s="874"/>
      <c r="N599" s="874"/>
      <c r="O599" s="874"/>
      <c r="P599" s="874"/>
      <c r="Q599" s="874"/>
      <c r="R599" s="874"/>
      <c r="S599" s="874"/>
      <c r="T599" s="874"/>
      <c r="U599" s="874"/>
      <c r="V599" s="874"/>
      <c r="W599" s="874"/>
      <c r="X599" s="874"/>
      <c r="Y599" s="874"/>
      <c r="Z599" s="874"/>
      <c r="AA599" s="874"/>
      <c r="AB599" s="874"/>
      <c r="AC599" s="874"/>
      <c r="AD599" s="874"/>
      <c r="AE599" s="296"/>
      <c r="AF599" s="614"/>
      <c r="AG599">
        <f>COUNTBLANK(Q603:X606)</f>
        <v>32</v>
      </c>
    </row>
    <row r="600" spans="1:34" ht="15" x14ac:dyDescent="0.25">
      <c r="A600" s="293"/>
      <c r="B600" s="377"/>
      <c r="C600" s="377"/>
      <c r="D600" s="377"/>
      <c r="E600" s="377"/>
      <c r="F600" s="377"/>
      <c r="G600" s="377"/>
      <c r="H600" s="377"/>
      <c r="I600" s="377"/>
      <c r="J600" s="377"/>
      <c r="K600" s="377"/>
      <c r="L600" s="377"/>
      <c r="M600" s="377"/>
      <c r="N600" s="377"/>
      <c r="O600" s="377"/>
      <c r="P600" s="377"/>
      <c r="Q600" s="377"/>
      <c r="R600" s="377"/>
      <c r="S600" s="377"/>
      <c r="T600" s="377"/>
      <c r="U600" s="377"/>
      <c r="V600" s="377"/>
      <c r="W600" s="377"/>
      <c r="X600" s="377"/>
      <c r="Y600" s="377"/>
      <c r="Z600" s="377"/>
      <c r="AA600" s="377"/>
      <c r="AB600" s="377"/>
      <c r="AC600" s="632"/>
      <c r="AD600" s="646"/>
      <c r="AE600" s="296"/>
      <c r="AF600" s="614"/>
    </row>
    <row r="601" spans="1:34" ht="74.25" customHeight="1" x14ac:dyDescent="0.25">
      <c r="A601" s="293"/>
      <c r="B601" s="296"/>
      <c r="C601" s="296"/>
      <c r="D601" s="296"/>
      <c r="E601" s="325"/>
      <c r="F601" s="325"/>
      <c r="G601" s="325"/>
      <c r="H601" s="325"/>
      <c r="I601" s="325"/>
      <c r="J601" s="875" t="s">
        <v>948</v>
      </c>
      <c r="K601" s="876"/>
      <c r="L601" s="876"/>
      <c r="M601" s="876"/>
      <c r="N601" s="876"/>
      <c r="O601" s="876"/>
      <c r="P601" s="877"/>
      <c r="Q601" s="881" t="s">
        <v>768</v>
      </c>
      <c r="R601" s="881"/>
      <c r="S601" s="881"/>
      <c r="T601" s="881"/>
      <c r="U601" s="881"/>
      <c r="V601" s="881"/>
      <c r="W601" s="881"/>
      <c r="X601" s="881"/>
      <c r="Y601" s="881" t="s">
        <v>76</v>
      </c>
      <c r="Z601" s="881"/>
      <c r="AA601" s="325"/>
      <c r="AB601" s="325"/>
      <c r="AC601" s="325"/>
      <c r="AD601" s="325"/>
      <c r="AE601" s="296"/>
      <c r="AF601" s="614"/>
    </row>
    <row r="602" spans="1:34" ht="15" x14ac:dyDescent="0.25">
      <c r="A602" s="293"/>
      <c r="B602" s="296"/>
      <c r="C602" s="296"/>
      <c r="D602" s="296"/>
      <c r="E602" s="325"/>
      <c r="F602" s="325"/>
      <c r="G602" s="325"/>
      <c r="H602" s="325"/>
      <c r="I602" s="325"/>
      <c r="J602" s="878"/>
      <c r="K602" s="879"/>
      <c r="L602" s="879"/>
      <c r="M602" s="879"/>
      <c r="N602" s="879"/>
      <c r="O602" s="879"/>
      <c r="P602" s="880"/>
      <c r="Q602" s="448" t="s">
        <v>77</v>
      </c>
      <c r="R602" s="448" t="s">
        <v>78</v>
      </c>
      <c r="S602" s="448" t="s">
        <v>85</v>
      </c>
      <c r="T602" s="448" t="s">
        <v>81</v>
      </c>
      <c r="U602" s="382" t="s">
        <v>90</v>
      </c>
      <c r="V602" s="448" t="s">
        <v>91</v>
      </c>
      <c r="W602" s="448" t="s">
        <v>92</v>
      </c>
      <c r="X602" s="448" t="s">
        <v>83</v>
      </c>
      <c r="Y602" s="881"/>
      <c r="Z602" s="881"/>
      <c r="AA602" s="443"/>
      <c r="AB602" s="443"/>
      <c r="AC602" s="443"/>
      <c r="AD602" s="443"/>
      <c r="AE602" s="296"/>
      <c r="AF602" s="614"/>
      <c r="AG602" t="s">
        <v>6550</v>
      </c>
      <c r="AH602" t="s">
        <v>6588</v>
      </c>
    </row>
    <row r="603" spans="1:34" ht="26.25" customHeight="1" x14ac:dyDescent="0.25">
      <c r="A603" s="293"/>
      <c r="B603" s="296"/>
      <c r="C603" s="296"/>
      <c r="D603" s="296"/>
      <c r="E603" s="325"/>
      <c r="F603" s="325"/>
      <c r="G603" s="325"/>
      <c r="H603" s="325"/>
      <c r="I603" s="325"/>
      <c r="J603" s="451" t="s">
        <v>77</v>
      </c>
      <c r="K603" s="867" t="s">
        <v>434</v>
      </c>
      <c r="L603" s="868"/>
      <c r="M603" s="868"/>
      <c r="N603" s="868"/>
      <c r="O603" s="868"/>
      <c r="P603" s="869"/>
      <c r="Q603" s="450"/>
      <c r="R603" s="450"/>
      <c r="S603" s="450"/>
      <c r="T603" s="450"/>
      <c r="U603" s="450"/>
      <c r="V603" s="450"/>
      <c r="W603" s="450"/>
      <c r="X603" s="450"/>
      <c r="Y603" s="882" t="str">
        <f t="shared" ref="Y603:Y606" si="18">IF(OR(L493=4,L493=9),"X","")</f>
        <v>X</v>
      </c>
      <c r="Z603" s="882"/>
      <c r="AA603" s="329"/>
      <c r="AB603" s="325"/>
      <c r="AC603" s="374"/>
      <c r="AD603" s="374"/>
      <c r="AE603" s="296"/>
      <c r="AF603" s="614"/>
      <c r="AG603">
        <f>IF(OR($AG$599=32,AND(Y603="X",COUNTBLANK(Q603:X603)=8),AND(Y603&lt;&gt;"X",COUNTBLANK(Q603:X603)&lt;8)),0,1)</f>
        <v>0</v>
      </c>
      <c r="AH603">
        <f>IF($AG$599=32,0,IF(OR(AND(COUNTBLANK(Q603:V603)&lt;6,W603="X"),AND(COUNTBLANK(Q603:V603)&lt;6,X603="X"),COUNTIF(W603:X603,"X")=2),1,0))</f>
        <v>0</v>
      </c>
    </row>
    <row r="604" spans="1:34" ht="15" x14ac:dyDescent="0.25">
      <c r="A604" s="293"/>
      <c r="B604" s="296"/>
      <c r="C604" s="296"/>
      <c r="D604" s="296"/>
      <c r="E604" s="325"/>
      <c r="F604" s="325"/>
      <c r="G604" s="325"/>
      <c r="H604" s="325"/>
      <c r="I604" s="325"/>
      <c r="J604" s="451" t="s">
        <v>78</v>
      </c>
      <c r="K604" s="867" t="s">
        <v>135</v>
      </c>
      <c r="L604" s="868"/>
      <c r="M604" s="868"/>
      <c r="N604" s="868"/>
      <c r="O604" s="868"/>
      <c r="P604" s="869"/>
      <c r="Q604" s="450"/>
      <c r="R604" s="450"/>
      <c r="S604" s="450"/>
      <c r="T604" s="450"/>
      <c r="U604" s="450"/>
      <c r="V604" s="450"/>
      <c r="W604" s="450"/>
      <c r="X604" s="450"/>
      <c r="Y604" s="882" t="str">
        <f t="shared" si="18"/>
        <v>X</v>
      </c>
      <c r="Z604" s="882"/>
      <c r="AA604" s="329"/>
      <c r="AB604" s="325"/>
      <c r="AC604" s="374"/>
      <c r="AD604" s="374"/>
      <c r="AE604" s="296"/>
      <c r="AF604" s="614"/>
      <c r="AG604">
        <f>IF(OR($AG$599=32,AND(Y604="X",COUNTBLANK(Q604:X604)=8),AND(Y604&lt;&gt;"X",COUNTBLANK(Q604:X604)&lt;8)),0,1)</f>
        <v>0</v>
      </c>
      <c r="AH604">
        <f>IF($AG$599=32,0,IF(OR(AND(COUNTBLANK(Q604:V604)&lt;6,W604="X"),AND(COUNTBLANK(Q604:V604)&lt;6,X604="X"),COUNTIF(W604:X604,"X")=2),1,0))</f>
        <v>0</v>
      </c>
    </row>
    <row r="605" spans="1:34" ht="15" x14ac:dyDescent="0.25">
      <c r="A605" s="293"/>
      <c r="B605" s="296"/>
      <c r="C605" s="296"/>
      <c r="D605" s="296"/>
      <c r="E605" s="325"/>
      <c r="F605" s="325"/>
      <c r="G605" s="325"/>
      <c r="H605" s="325"/>
      <c r="I605" s="325"/>
      <c r="J605" s="451" t="s">
        <v>85</v>
      </c>
      <c r="K605" s="867" t="s">
        <v>136</v>
      </c>
      <c r="L605" s="868"/>
      <c r="M605" s="868"/>
      <c r="N605" s="868"/>
      <c r="O605" s="868"/>
      <c r="P605" s="869"/>
      <c r="Q605" s="450"/>
      <c r="R605" s="450"/>
      <c r="S605" s="450"/>
      <c r="T605" s="450"/>
      <c r="U605" s="450"/>
      <c r="V605" s="450"/>
      <c r="W605" s="450"/>
      <c r="X605" s="450"/>
      <c r="Y605" s="882" t="str">
        <f t="shared" si="18"/>
        <v>X</v>
      </c>
      <c r="Z605" s="882"/>
      <c r="AA605" s="329"/>
      <c r="AB605" s="325"/>
      <c r="AC605" s="374"/>
      <c r="AD605" s="374"/>
      <c r="AE605" s="296"/>
      <c r="AF605" s="614"/>
      <c r="AG605">
        <f>IF(OR($AG$599=32,AND(Y605="X",COUNTBLANK(Q605:X605)=8),AND(Y605&lt;&gt;"X",COUNTBLANK(Q605:X605)&lt;8)),0,1)</f>
        <v>0</v>
      </c>
      <c r="AH605">
        <f>IF($AG$599=32,0,IF(OR(AND(COUNTBLANK(Q605:V605)&lt;6,W605="X"),AND(COUNTBLANK(Q605:V605)&lt;6,X605="X"),COUNTIF(W605:X605,"X")=2),1,0))</f>
        <v>0</v>
      </c>
    </row>
    <row r="606" spans="1:34" ht="15" x14ac:dyDescent="0.25">
      <c r="A606" s="293"/>
      <c r="B606" s="296"/>
      <c r="C606" s="296"/>
      <c r="D606" s="296"/>
      <c r="E606" s="325"/>
      <c r="F606" s="325"/>
      <c r="G606" s="325"/>
      <c r="H606" s="325"/>
      <c r="I606" s="325"/>
      <c r="J606" s="451" t="s">
        <v>81</v>
      </c>
      <c r="K606" s="867" t="s">
        <v>137</v>
      </c>
      <c r="L606" s="868"/>
      <c r="M606" s="868"/>
      <c r="N606" s="868"/>
      <c r="O606" s="868"/>
      <c r="P606" s="869"/>
      <c r="Q606" s="450"/>
      <c r="R606" s="450"/>
      <c r="S606" s="450"/>
      <c r="T606" s="450"/>
      <c r="U606" s="450"/>
      <c r="V606" s="450"/>
      <c r="W606" s="450"/>
      <c r="X606" s="450"/>
      <c r="Y606" s="882" t="str">
        <f t="shared" si="18"/>
        <v>X</v>
      </c>
      <c r="Z606" s="882"/>
      <c r="AA606" s="329"/>
      <c r="AB606" s="325"/>
      <c r="AC606" s="374"/>
      <c r="AD606" s="374"/>
      <c r="AE606" s="296"/>
      <c r="AF606" s="614"/>
      <c r="AG606">
        <f>IF(OR($AG$599=32,AND(Y606="X",COUNTBLANK(Q606:X606)=8),AND(Y606&lt;&gt;"X",COUNTBLANK(Q606:X606)&lt;8)),0,1)</f>
        <v>0</v>
      </c>
      <c r="AH606">
        <f>IF($AG$599=32,0,IF(OR(AND(COUNTBLANK(Q606:V606)&lt;6,W606="X"),AND(COUNTBLANK(Q606:V606)&lt;6,X606="X"),COUNTIF(W606:X606,"X")=2),1,0))</f>
        <v>0</v>
      </c>
    </row>
    <row r="607" spans="1:34" ht="15" x14ac:dyDescent="0.25">
      <c r="A607" s="293"/>
      <c r="B607" s="863" t="str">
        <f>IF(AG607=0,"","ERROR: Favor de llenar sólo las celdas correspondientes, en caso de que no aplique debe dejar la fila en blanco")</f>
        <v/>
      </c>
      <c r="C607" s="863"/>
      <c r="D607" s="863"/>
      <c r="E607" s="863"/>
      <c r="F607" s="863"/>
      <c r="G607" s="863"/>
      <c r="H607" s="863"/>
      <c r="I607" s="863"/>
      <c r="J607" s="863"/>
      <c r="K607" s="863"/>
      <c r="L607" s="863"/>
      <c r="M607" s="863"/>
      <c r="N607" s="863"/>
      <c r="O607" s="863"/>
      <c r="P607" s="863"/>
      <c r="Q607" s="863"/>
      <c r="R607" s="863"/>
      <c r="S607" s="863"/>
      <c r="T607" s="863"/>
      <c r="U607" s="863"/>
      <c r="V607" s="863"/>
      <c r="W607" s="863"/>
      <c r="X607" s="863"/>
      <c r="Y607" s="863"/>
      <c r="Z607" s="863"/>
      <c r="AA607" s="863"/>
      <c r="AB607" s="863"/>
      <c r="AC607" s="863"/>
      <c r="AD607" s="863"/>
      <c r="AE607" s="296"/>
      <c r="AF607" s="614"/>
      <c r="AG607" s="691">
        <f>SUM(AG603:AG606)</f>
        <v>0</v>
      </c>
      <c r="AH607" s="691">
        <f>SUM(AH603:AH606)</f>
        <v>0</v>
      </c>
    </row>
    <row r="608" spans="1:34" ht="15" x14ac:dyDescent="0.25">
      <c r="A608" s="293"/>
      <c r="B608" s="863" t="str">
        <f>IF(AH607=0,"","ERROR: Favor de llenar sólo las celdas correspondientes, las opciones 7 y 9 excluyen al resto")</f>
        <v/>
      </c>
      <c r="C608" s="863"/>
      <c r="D608" s="863"/>
      <c r="E608" s="863"/>
      <c r="F608" s="863"/>
      <c r="G608" s="863"/>
      <c r="H608" s="863"/>
      <c r="I608" s="863"/>
      <c r="J608" s="863"/>
      <c r="K608" s="863"/>
      <c r="L608" s="863"/>
      <c r="M608" s="863"/>
      <c r="N608" s="863"/>
      <c r="O608" s="863"/>
      <c r="P608" s="863"/>
      <c r="Q608" s="863"/>
      <c r="R608" s="863"/>
      <c r="S608" s="863"/>
      <c r="T608" s="863"/>
      <c r="U608" s="863"/>
      <c r="V608" s="863"/>
      <c r="W608" s="863"/>
      <c r="X608" s="863"/>
      <c r="Y608" s="863"/>
      <c r="Z608" s="863"/>
      <c r="AA608" s="863"/>
      <c r="AB608" s="863"/>
      <c r="AC608" s="863"/>
      <c r="AD608" s="863"/>
      <c r="AE608" s="296"/>
      <c r="AF608" s="614"/>
      <c r="AG608" s="691"/>
      <c r="AH608" s="691"/>
    </row>
    <row r="609" spans="1:34" ht="7.5" customHeight="1" x14ac:dyDescent="0.25">
      <c r="A609" s="293"/>
      <c r="B609" s="328"/>
      <c r="C609" s="374"/>
      <c r="D609" s="374"/>
      <c r="E609" s="374"/>
      <c r="F609" s="374"/>
      <c r="G609" s="374"/>
      <c r="H609" s="374"/>
      <c r="I609" s="374"/>
      <c r="J609" s="374"/>
      <c r="K609" s="374"/>
      <c r="L609" s="375"/>
      <c r="M609" s="375"/>
      <c r="N609" s="375"/>
      <c r="O609" s="375"/>
      <c r="P609" s="375"/>
      <c r="Q609" s="375"/>
      <c r="R609" s="375"/>
      <c r="S609" s="375"/>
      <c r="T609" s="375"/>
      <c r="U609" s="374"/>
      <c r="V609" s="374"/>
      <c r="W609" s="374"/>
      <c r="X609" s="374"/>
      <c r="Y609" s="374"/>
      <c r="Z609" s="374"/>
      <c r="AA609" s="374"/>
      <c r="AB609" s="374"/>
      <c r="AC609" s="374"/>
      <c r="AD609" s="374"/>
      <c r="AE609" s="296"/>
      <c r="AF609" s="614"/>
      <c r="AG609" s="691"/>
      <c r="AH609" s="691"/>
    </row>
    <row r="610" spans="1:34" ht="37.5" customHeight="1" x14ac:dyDescent="0.25">
      <c r="A610" s="293"/>
      <c r="B610" s="325"/>
      <c r="C610" s="453"/>
      <c r="D610" s="453"/>
      <c r="E610" s="453"/>
      <c r="F610" s="453"/>
      <c r="G610" s="453"/>
      <c r="H610" s="453"/>
      <c r="I610" s="453"/>
      <c r="J610" s="453"/>
      <c r="K610" s="453"/>
      <c r="L610" s="453"/>
      <c r="M610" s="924" t="s">
        <v>468</v>
      </c>
      <c r="N610" s="925"/>
      <c r="O610" s="925"/>
      <c r="P610" s="925"/>
      <c r="Q610" s="925"/>
      <c r="R610" s="925"/>
      <c r="S610" s="925"/>
      <c r="T610" s="925"/>
      <c r="U610" s="925"/>
      <c r="V610" s="925"/>
      <c r="W610" s="926"/>
      <c r="X610" s="325"/>
      <c r="Y610" s="325"/>
      <c r="Z610" s="445"/>
      <c r="AA610" s="445"/>
      <c r="AB610" s="445"/>
      <c r="AC610" s="325"/>
      <c r="AD610" s="325"/>
      <c r="AE610" s="296"/>
      <c r="AF610" s="614"/>
    </row>
    <row r="611" spans="1:34" ht="30.75" customHeight="1" x14ac:dyDescent="0.25">
      <c r="A611" s="293"/>
      <c r="B611" s="325"/>
      <c r="C611" s="331"/>
      <c r="D611" s="375"/>
      <c r="E611" s="375"/>
      <c r="F611" s="375"/>
      <c r="G611" s="375"/>
      <c r="H611" s="375"/>
      <c r="I611" s="375"/>
      <c r="J611" s="375"/>
      <c r="K611" s="375"/>
      <c r="L611" s="375"/>
      <c r="M611" s="640" t="s">
        <v>77</v>
      </c>
      <c r="N611" s="867" t="s">
        <v>469</v>
      </c>
      <c r="O611" s="868"/>
      <c r="P611" s="868"/>
      <c r="Q611" s="868"/>
      <c r="R611" s="868"/>
      <c r="S611" s="868"/>
      <c r="T611" s="868"/>
      <c r="U611" s="868"/>
      <c r="V611" s="868"/>
      <c r="W611" s="869"/>
      <c r="X611" s="325"/>
      <c r="Y611" s="325"/>
      <c r="Z611" s="375"/>
      <c r="AA611" s="325"/>
      <c r="AB611" s="325"/>
      <c r="AC611" s="325"/>
      <c r="AD611" s="325"/>
      <c r="AE611" s="296"/>
      <c r="AF611" s="614"/>
    </row>
    <row r="612" spans="1:34" ht="15" x14ac:dyDescent="0.25">
      <c r="A612" s="293"/>
      <c r="B612" s="325"/>
      <c r="C612" s="331"/>
      <c r="D612" s="375"/>
      <c r="E612" s="375"/>
      <c r="F612" s="375"/>
      <c r="G612" s="375"/>
      <c r="H612" s="375"/>
      <c r="I612" s="375"/>
      <c r="J612" s="375"/>
      <c r="K612" s="375"/>
      <c r="L612" s="375"/>
      <c r="M612" s="640" t="s">
        <v>78</v>
      </c>
      <c r="N612" s="867" t="s">
        <v>143</v>
      </c>
      <c r="O612" s="868"/>
      <c r="P612" s="868"/>
      <c r="Q612" s="868"/>
      <c r="R612" s="868"/>
      <c r="S612" s="868"/>
      <c r="T612" s="868"/>
      <c r="U612" s="868"/>
      <c r="V612" s="868"/>
      <c r="W612" s="869"/>
      <c r="X612" s="325"/>
      <c r="Y612" s="325"/>
      <c r="Z612" s="375"/>
      <c r="AA612" s="325"/>
      <c r="AB612" s="325"/>
      <c r="AC612" s="325"/>
      <c r="AD612" s="325"/>
      <c r="AE612" s="296"/>
      <c r="AF612" s="614"/>
    </row>
    <row r="613" spans="1:34" ht="15" x14ac:dyDescent="0.25">
      <c r="A613" s="293"/>
      <c r="B613" s="325"/>
      <c r="C613" s="331"/>
      <c r="D613" s="375"/>
      <c r="E613" s="375"/>
      <c r="F613" s="375"/>
      <c r="G613" s="375"/>
      <c r="H613" s="375"/>
      <c r="I613" s="375"/>
      <c r="J613" s="375"/>
      <c r="K613" s="375"/>
      <c r="L613" s="375"/>
      <c r="M613" s="640" t="s">
        <v>85</v>
      </c>
      <c r="N613" s="867" t="s">
        <v>144</v>
      </c>
      <c r="O613" s="868"/>
      <c r="P613" s="868"/>
      <c r="Q613" s="868"/>
      <c r="R613" s="868"/>
      <c r="S613" s="868"/>
      <c r="T613" s="868"/>
      <c r="U613" s="868"/>
      <c r="V613" s="868"/>
      <c r="W613" s="869"/>
      <c r="X613" s="325"/>
      <c r="Y613" s="325"/>
      <c r="Z613" s="375"/>
      <c r="AA613" s="325"/>
      <c r="AB613" s="325"/>
      <c r="AC613" s="325"/>
      <c r="AD613" s="325"/>
      <c r="AE613" s="296"/>
      <c r="AF613" s="614"/>
    </row>
    <row r="614" spans="1:34" ht="15" x14ac:dyDescent="0.25">
      <c r="A614" s="293"/>
      <c r="B614" s="325"/>
      <c r="C614" s="331"/>
      <c r="D614" s="375"/>
      <c r="E614" s="375"/>
      <c r="F614" s="375"/>
      <c r="G614" s="375"/>
      <c r="H614" s="375"/>
      <c r="I614" s="375"/>
      <c r="J614" s="375"/>
      <c r="K614" s="375"/>
      <c r="L614" s="375"/>
      <c r="M614" s="640" t="s">
        <v>81</v>
      </c>
      <c r="N614" s="867" t="s">
        <v>145</v>
      </c>
      <c r="O614" s="868"/>
      <c r="P614" s="868"/>
      <c r="Q614" s="868"/>
      <c r="R614" s="868"/>
      <c r="S614" s="868"/>
      <c r="T614" s="868"/>
      <c r="U614" s="868"/>
      <c r="V614" s="868"/>
      <c r="W614" s="869"/>
      <c r="X614" s="325"/>
      <c r="Y614" s="325"/>
      <c r="Z614" s="375"/>
      <c r="AA614" s="325"/>
      <c r="AB614" s="325"/>
      <c r="AC614" s="325"/>
      <c r="AD614" s="325"/>
      <c r="AE614" s="296"/>
      <c r="AF614" s="614"/>
    </row>
    <row r="615" spans="1:34" ht="15" x14ac:dyDescent="0.25">
      <c r="A615" s="293"/>
      <c r="B615" s="325"/>
      <c r="C615" s="331"/>
      <c r="D615" s="375"/>
      <c r="E615" s="375"/>
      <c r="F615" s="375"/>
      <c r="G615" s="375"/>
      <c r="H615" s="375"/>
      <c r="I615" s="375"/>
      <c r="J615" s="375"/>
      <c r="K615" s="375"/>
      <c r="L615" s="375"/>
      <c r="M615" s="640" t="s">
        <v>90</v>
      </c>
      <c r="N615" s="867" t="s">
        <v>146</v>
      </c>
      <c r="O615" s="868"/>
      <c r="P615" s="868"/>
      <c r="Q615" s="868"/>
      <c r="R615" s="868"/>
      <c r="S615" s="868"/>
      <c r="T615" s="868"/>
      <c r="U615" s="868"/>
      <c r="V615" s="868"/>
      <c r="W615" s="869"/>
      <c r="X615" s="325"/>
      <c r="Y615" s="325"/>
      <c r="Z615" s="375"/>
      <c r="AA615" s="325"/>
      <c r="AB615" s="325"/>
      <c r="AC615" s="325"/>
      <c r="AD615" s="325"/>
      <c r="AE615" s="296"/>
      <c r="AF615" s="614"/>
    </row>
    <row r="616" spans="1:34" ht="15" x14ac:dyDescent="0.25">
      <c r="A616" s="293"/>
      <c r="B616" s="325"/>
      <c r="C616" s="331"/>
      <c r="D616" s="375"/>
      <c r="E616" s="375"/>
      <c r="F616" s="375"/>
      <c r="G616" s="375"/>
      <c r="H616" s="375"/>
      <c r="I616" s="375"/>
      <c r="J616" s="375"/>
      <c r="K616" s="375"/>
      <c r="L616" s="375"/>
      <c r="M616" s="640" t="s">
        <v>91</v>
      </c>
      <c r="N616" s="867" t="s">
        <v>147</v>
      </c>
      <c r="O616" s="868"/>
      <c r="P616" s="868"/>
      <c r="Q616" s="868"/>
      <c r="R616" s="868"/>
      <c r="S616" s="868"/>
      <c r="T616" s="868"/>
      <c r="U616" s="868"/>
      <c r="V616" s="868"/>
      <c r="W616" s="869"/>
      <c r="X616" s="325"/>
      <c r="Y616" s="325"/>
      <c r="Z616" s="375"/>
      <c r="AA616" s="325"/>
      <c r="AB616" s="325"/>
      <c r="AC616" s="325"/>
      <c r="AD616" s="325"/>
      <c r="AE616" s="296"/>
      <c r="AF616" s="614"/>
    </row>
    <row r="617" spans="1:34" ht="54" customHeight="1" x14ac:dyDescent="0.25">
      <c r="A617" s="293"/>
      <c r="B617" s="325"/>
      <c r="C617" s="325"/>
      <c r="D617" s="375"/>
      <c r="E617" s="375"/>
      <c r="F617" s="375"/>
      <c r="G617" s="375"/>
      <c r="H617" s="375"/>
      <c r="I617" s="375"/>
      <c r="J617" s="375"/>
      <c r="K617" s="375"/>
      <c r="L617" s="375"/>
      <c r="M617" s="640" t="s">
        <v>92</v>
      </c>
      <c r="N617" s="867" t="s">
        <v>470</v>
      </c>
      <c r="O617" s="868"/>
      <c r="P617" s="868"/>
      <c r="Q617" s="868"/>
      <c r="R617" s="868"/>
      <c r="S617" s="868"/>
      <c r="T617" s="868"/>
      <c r="U617" s="868"/>
      <c r="V617" s="868"/>
      <c r="W617" s="869"/>
      <c r="X617" s="325"/>
      <c r="Y617" s="325"/>
      <c r="Z617" s="375"/>
      <c r="AA617" s="325"/>
      <c r="AB617" s="325"/>
      <c r="AC617" s="325"/>
      <c r="AD617" s="325"/>
      <c r="AE617" s="296"/>
      <c r="AF617" s="614"/>
    </row>
    <row r="618" spans="1:34" ht="15" x14ac:dyDescent="0.25">
      <c r="A618" s="293"/>
      <c r="B618" s="325"/>
      <c r="C618" s="325"/>
      <c r="D618" s="375"/>
      <c r="E618" s="375"/>
      <c r="F618" s="375"/>
      <c r="G618" s="375"/>
      <c r="H618" s="375"/>
      <c r="I618" s="375"/>
      <c r="J618" s="375"/>
      <c r="K618" s="375"/>
      <c r="L618" s="375"/>
      <c r="M618" s="383" t="s">
        <v>83</v>
      </c>
      <c r="N618" s="867" t="s">
        <v>84</v>
      </c>
      <c r="O618" s="868"/>
      <c r="P618" s="868"/>
      <c r="Q618" s="868"/>
      <c r="R618" s="868"/>
      <c r="S618" s="868"/>
      <c r="T618" s="868"/>
      <c r="U618" s="868"/>
      <c r="V618" s="868"/>
      <c r="W618" s="869"/>
      <c r="X618" s="325"/>
      <c r="Y618" s="325"/>
      <c r="Z618" s="375"/>
      <c r="AA618" s="374"/>
      <c r="AB618" s="325"/>
      <c r="AC618" s="374"/>
      <c r="AD618" s="374"/>
      <c r="AE618" s="296"/>
      <c r="AF618" s="614"/>
    </row>
    <row r="619" spans="1:34" ht="9" customHeight="1" x14ac:dyDescent="0.25">
      <c r="A619" s="293"/>
      <c r="B619" s="325"/>
      <c r="C619" s="325"/>
      <c r="D619" s="375"/>
      <c r="E619" s="375"/>
      <c r="F619" s="375"/>
      <c r="G619" s="375"/>
      <c r="H619" s="375"/>
      <c r="I619" s="375"/>
      <c r="J619" s="375"/>
      <c r="K619" s="375"/>
      <c r="L619" s="375"/>
      <c r="M619" s="333"/>
      <c r="N619" s="390"/>
      <c r="O619" s="390"/>
      <c r="P619" s="390"/>
      <c r="Q619" s="390"/>
      <c r="R619" s="390"/>
      <c r="S619" s="390"/>
      <c r="T619" s="390"/>
      <c r="U619" s="390"/>
      <c r="V619" s="390"/>
      <c r="W619" s="390"/>
      <c r="X619" s="325"/>
      <c r="Y619" s="325"/>
      <c r="Z619" s="375"/>
      <c r="AA619" s="374"/>
      <c r="AB619" s="325"/>
      <c r="AC619" s="374"/>
      <c r="AD619" s="374"/>
      <c r="AE619" s="296"/>
      <c r="AF619" s="614"/>
    </row>
    <row r="620" spans="1:34" ht="9" customHeight="1" thickBot="1" x14ac:dyDescent="0.3">
      <c r="A620" s="293"/>
      <c r="B620" s="279"/>
      <c r="C620" s="325"/>
      <c r="D620" s="156"/>
      <c r="E620" s="156"/>
      <c r="F620" s="156"/>
      <c r="G620" s="156"/>
      <c r="H620" s="156"/>
      <c r="I620" s="156"/>
      <c r="J620" s="156"/>
      <c r="K620" s="156"/>
      <c r="L620" s="156"/>
      <c r="M620" s="333"/>
      <c r="N620" s="324"/>
      <c r="O620" s="324"/>
      <c r="P620" s="324"/>
      <c r="Q620" s="324"/>
      <c r="R620" s="324"/>
      <c r="S620" s="324"/>
      <c r="T620" s="324"/>
      <c r="U620" s="324"/>
      <c r="V620" s="324"/>
      <c r="W620" s="324"/>
      <c r="X620" s="325"/>
      <c r="Y620" s="325"/>
      <c r="Z620" s="156"/>
      <c r="AA620" s="111"/>
      <c r="AB620" s="279"/>
      <c r="AC620" s="111"/>
      <c r="AD620" s="111"/>
      <c r="AE620" s="296"/>
      <c r="AF620" s="614"/>
    </row>
    <row r="621" spans="1:34" ht="15.75" thickBot="1" x14ac:dyDescent="0.3">
      <c r="A621" s="293"/>
      <c r="B621" s="1109" t="s">
        <v>472</v>
      </c>
      <c r="C621" s="1110"/>
      <c r="D621" s="1110"/>
      <c r="E621" s="1110"/>
      <c r="F621" s="1110"/>
      <c r="G621" s="1110"/>
      <c r="H621" s="1110"/>
      <c r="I621" s="1110"/>
      <c r="J621" s="1110"/>
      <c r="K621" s="1110"/>
      <c r="L621" s="1110"/>
      <c r="M621" s="1110"/>
      <c r="N621" s="1110"/>
      <c r="O621" s="1110"/>
      <c r="P621" s="1110"/>
      <c r="Q621" s="1110"/>
      <c r="R621" s="1110"/>
      <c r="S621" s="1110"/>
      <c r="T621" s="1110"/>
      <c r="U621" s="1110"/>
      <c r="V621" s="1110"/>
      <c r="W621" s="1110"/>
      <c r="X621" s="1110"/>
      <c r="Y621" s="1110"/>
      <c r="Z621" s="1110"/>
      <c r="AA621" s="1110"/>
      <c r="AB621" s="1110"/>
      <c r="AC621" s="1110"/>
      <c r="AD621" s="1111"/>
      <c r="AE621" s="296"/>
      <c r="AF621" s="614"/>
    </row>
    <row r="622" spans="1:34" ht="15" x14ac:dyDescent="0.25">
      <c r="A622" s="7"/>
      <c r="B622" s="1112" t="s">
        <v>71</v>
      </c>
      <c r="C622" s="1113"/>
      <c r="D622" s="1113"/>
      <c r="E622" s="1113"/>
      <c r="F622" s="1113"/>
      <c r="G622" s="1113"/>
      <c r="H622" s="1113"/>
      <c r="I622" s="1113"/>
      <c r="J622" s="1113"/>
      <c r="K622" s="1113"/>
      <c r="L622" s="1113"/>
      <c r="M622" s="1113"/>
      <c r="N622" s="1113"/>
      <c r="O622" s="1113"/>
      <c r="P622" s="1113"/>
      <c r="Q622" s="1113"/>
      <c r="R622" s="1113"/>
      <c r="S622" s="1113"/>
      <c r="T622" s="1113"/>
      <c r="U622" s="1113"/>
      <c r="V622" s="1113"/>
      <c r="W622" s="1113"/>
      <c r="X622" s="1113"/>
      <c r="Y622" s="1113"/>
      <c r="Z622" s="1113"/>
      <c r="AA622" s="1113"/>
      <c r="AB622" s="1113"/>
      <c r="AC622" s="1113"/>
      <c r="AD622" s="1114"/>
      <c r="AE622" s="275"/>
      <c r="AF622" s="614"/>
    </row>
    <row r="623" spans="1:34" ht="48" customHeight="1" x14ac:dyDescent="0.25">
      <c r="A623" s="362"/>
      <c r="B623" s="363"/>
      <c r="C623" s="938" t="s">
        <v>415</v>
      </c>
      <c r="D623" s="938"/>
      <c r="E623" s="938"/>
      <c r="F623" s="938"/>
      <c r="G623" s="938"/>
      <c r="H623" s="938"/>
      <c r="I623" s="938"/>
      <c r="J623" s="938"/>
      <c r="K623" s="938"/>
      <c r="L623" s="938"/>
      <c r="M623" s="938"/>
      <c r="N623" s="938"/>
      <c r="O623" s="938"/>
      <c r="P623" s="938"/>
      <c r="Q623" s="938"/>
      <c r="R623" s="938"/>
      <c r="S623" s="938"/>
      <c r="T623" s="938"/>
      <c r="U623" s="938"/>
      <c r="V623" s="938"/>
      <c r="W623" s="938"/>
      <c r="X623" s="938"/>
      <c r="Y623" s="938"/>
      <c r="Z623" s="938"/>
      <c r="AA623" s="938"/>
      <c r="AB623" s="938"/>
      <c r="AC623" s="938"/>
      <c r="AD623" s="939"/>
      <c r="AE623" s="333"/>
      <c r="AF623" s="614"/>
    </row>
    <row r="624" spans="1:34" ht="27.75" customHeight="1" x14ac:dyDescent="0.25">
      <c r="A624" s="362"/>
      <c r="B624" s="363"/>
      <c r="C624" s="840" t="s">
        <v>235</v>
      </c>
      <c r="D624" s="840"/>
      <c r="E624" s="840"/>
      <c r="F624" s="840"/>
      <c r="G624" s="840"/>
      <c r="H624" s="840"/>
      <c r="I624" s="840"/>
      <c r="J624" s="840"/>
      <c r="K624" s="840"/>
      <c r="L624" s="840"/>
      <c r="M624" s="840"/>
      <c r="N624" s="840"/>
      <c r="O624" s="840"/>
      <c r="P624" s="840"/>
      <c r="Q624" s="840"/>
      <c r="R624" s="840"/>
      <c r="S624" s="840"/>
      <c r="T624" s="840"/>
      <c r="U624" s="840"/>
      <c r="V624" s="840"/>
      <c r="W624" s="840"/>
      <c r="X624" s="840"/>
      <c r="Y624" s="840"/>
      <c r="Z624" s="840"/>
      <c r="AA624" s="840"/>
      <c r="AB624" s="840"/>
      <c r="AC624" s="840"/>
      <c r="AD624" s="841"/>
      <c r="AE624" s="333"/>
      <c r="AF624" s="614"/>
    </row>
    <row r="625" spans="1:33" ht="27.75" customHeight="1" x14ac:dyDescent="0.25">
      <c r="A625" s="362"/>
      <c r="B625" s="363"/>
      <c r="C625" s="840" t="s">
        <v>225</v>
      </c>
      <c r="D625" s="840"/>
      <c r="E625" s="840"/>
      <c r="F625" s="840"/>
      <c r="G625" s="840"/>
      <c r="H625" s="840"/>
      <c r="I625" s="840"/>
      <c r="J625" s="840"/>
      <c r="K625" s="840"/>
      <c r="L625" s="840"/>
      <c r="M625" s="840"/>
      <c r="N625" s="840"/>
      <c r="O625" s="840"/>
      <c r="P625" s="840"/>
      <c r="Q625" s="840"/>
      <c r="R625" s="840"/>
      <c r="S625" s="840"/>
      <c r="T625" s="840"/>
      <c r="U625" s="840"/>
      <c r="V625" s="840"/>
      <c r="W625" s="840"/>
      <c r="X625" s="840"/>
      <c r="Y625" s="840"/>
      <c r="Z625" s="840"/>
      <c r="AA625" s="840"/>
      <c r="AB625" s="840"/>
      <c r="AC625" s="840"/>
      <c r="AD625" s="841"/>
      <c r="AE625" s="333"/>
      <c r="AF625" s="614"/>
    </row>
    <row r="626" spans="1:33" ht="15" x14ac:dyDescent="0.25">
      <c r="A626" s="359"/>
      <c r="B626" s="364"/>
      <c r="C626" s="842" t="s">
        <v>226</v>
      </c>
      <c r="D626" s="842"/>
      <c r="E626" s="842"/>
      <c r="F626" s="842"/>
      <c r="G626" s="842"/>
      <c r="H626" s="842"/>
      <c r="I626" s="842"/>
      <c r="J626" s="842"/>
      <c r="K626" s="842"/>
      <c r="L626" s="842"/>
      <c r="M626" s="842"/>
      <c r="N626" s="842"/>
      <c r="O626" s="842"/>
      <c r="P626" s="842"/>
      <c r="Q626" s="842"/>
      <c r="R626" s="842"/>
      <c r="S626" s="842"/>
      <c r="T626" s="842"/>
      <c r="U626" s="842"/>
      <c r="V626" s="842"/>
      <c r="W626" s="842"/>
      <c r="X626" s="842"/>
      <c r="Y626" s="842"/>
      <c r="Z626" s="842"/>
      <c r="AA626" s="842"/>
      <c r="AB626" s="842"/>
      <c r="AC626" s="842"/>
      <c r="AD626" s="843"/>
      <c r="AE626" s="323"/>
      <c r="AF626" s="614"/>
    </row>
    <row r="627" spans="1:33" ht="15" x14ac:dyDescent="0.25">
      <c r="A627" s="293"/>
      <c r="B627" s="1115" t="s">
        <v>71</v>
      </c>
      <c r="C627" s="1116"/>
      <c r="D627" s="1116"/>
      <c r="E627" s="1116"/>
      <c r="F627" s="1116"/>
      <c r="G627" s="1116"/>
      <c r="H627" s="1116"/>
      <c r="I627" s="1116"/>
      <c r="J627" s="1116"/>
      <c r="K627" s="1116"/>
      <c r="L627" s="1116"/>
      <c r="M627" s="1116"/>
      <c r="N627" s="1116"/>
      <c r="O627" s="1116"/>
      <c r="P627" s="1116"/>
      <c r="Q627" s="1116"/>
      <c r="R627" s="1116"/>
      <c r="S627" s="1116"/>
      <c r="T627" s="1116"/>
      <c r="U627" s="1116"/>
      <c r="V627" s="1116"/>
      <c r="W627" s="1116"/>
      <c r="X627" s="1116"/>
      <c r="Y627" s="1116"/>
      <c r="Z627" s="1116"/>
      <c r="AA627" s="1116"/>
      <c r="AB627" s="1116"/>
      <c r="AC627" s="1116"/>
      <c r="AD627" s="1117"/>
      <c r="AE627" s="296"/>
      <c r="AF627" s="614"/>
    </row>
    <row r="628" spans="1:33" ht="39" customHeight="1" x14ac:dyDescent="0.25">
      <c r="A628" s="293"/>
      <c r="B628" s="334"/>
      <c r="C628" s="857" t="s">
        <v>647</v>
      </c>
      <c r="D628" s="857"/>
      <c r="E628" s="857"/>
      <c r="F628" s="857"/>
      <c r="G628" s="857"/>
      <c r="H628" s="857"/>
      <c r="I628" s="857"/>
      <c r="J628" s="857"/>
      <c r="K628" s="857"/>
      <c r="L628" s="857"/>
      <c r="M628" s="857"/>
      <c r="N628" s="857"/>
      <c r="O628" s="857"/>
      <c r="P628" s="857"/>
      <c r="Q628" s="857"/>
      <c r="R628" s="857"/>
      <c r="S628" s="857"/>
      <c r="T628" s="857"/>
      <c r="U628" s="857"/>
      <c r="V628" s="857"/>
      <c r="W628" s="857"/>
      <c r="X628" s="857"/>
      <c r="Y628" s="857"/>
      <c r="Z628" s="857"/>
      <c r="AA628" s="857"/>
      <c r="AB628" s="857"/>
      <c r="AC628" s="857"/>
      <c r="AD628" s="858"/>
      <c r="AE628" s="296"/>
      <c r="AF628" s="614"/>
    </row>
    <row r="629" spans="1:33" ht="15" x14ac:dyDescent="0.25">
      <c r="A629" s="293"/>
      <c r="B629" s="1068" t="s">
        <v>473</v>
      </c>
      <c r="C629" s="1069"/>
      <c r="D629" s="1069"/>
      <c r="E629" s="1069"/>
      <c r="F629" s="1069"/>
      <c r="G629" s="1069"/>
      <c r="H629" s="1069"/>
      <c r="I629" s="1069"/>
      <c r="J629" s="1069"/>
      <c r="K629" s="1069"/>
      <c r="L629" s="1069"/>
      <c r="M629" s="1069"/>
      <c r="N629" s="1069"/>
      <c r="O629" s="1069"/>
      <c r="P629" s="1069"/>
      <c r="Q629" s="1069"/>
      <c r="R629" s="1069"/>
      <c r="S629" s="1069"/>
      <c r="T629" s="1069"/>
      <c r="U629" s="1069"/>
      <c r="V629" s="1069"/>
      <c r="W629" s="1069"/>
      <c r="X629" s="1069"/>
      <c r="Y629" s="1069"/>
      <c r="Z629" s="1069"/>
      <c r="AA629" s="1069"/>
      <c r="AB629" s="1069"/>
      <c r="AC629" s="1069"/>
      <c r="AD629" s="1070"/>
      <c r="AE629" s="296"/>
      <c r="AF629" s="614"/>
    </row>
    <row r="630" spans="1:33" ht="15" x14ac:dyDescent="0.25">
      <c r="A630" s="293"/>
      <c r="B630" s="296"/>
      <c r="C630" s="296"/>
      <c r="D630" s="296"/>
      <c r="E630" s="296"/>
      <c r="F630" s="296"/>
      <c r="G630" s="296"/>
      <c r="H630" s="296"/>
      <c r="I630" s="296"/>
      <c r="J630" s="296"/>
      <c r="K630" s="296"/>
      <c r="L630" s="296"/>
      <c r="M630" s="296"/>
      <c r="N630" s="296"/>
      <c r="O630" s="296"/>
      <c r="P630" s="296"/>
      <c r="Q630" s="296"/>
      <c r="R630" s="296"/>
      <c r="S630" s="296"/>
      <c r="T630" s="296"/>
      <c r="U630" s="296"/>
      <c r="V630" s="296"/>
      <c r="W630" s="296"/>
      <c r="X630" s="296"/>
      <c r="Y630" s="296"/>
      <c r="Z630" s="296"/>
      <c r="AA630" s="296"/>
      <c r="AB630" s="296"/>
      <c r="AC630" s="296"/>
      <c r="AD630" s="296"/>
      <c r="AE630" s="296"/>
      <c r="AF630" s="614"/>
    </row>
    <row r="631" spans="1:33" ht="29.25" customHeight="1" x14ac:dyDescent="0.25">
      <c r="A631" s="404" t="s">
        <v>475</v>
      </c>
      <c r="B631" s="1102" t="s">
        <v>545</v>
      </c>
      <c r="C631" s="1102"/>
      <c r="D631" s="1102"/>
      <c r="E631" s="1102"/>
      <c r="F631" s="1102"/>
      <c r="G631" s="1102"/>
      <c r="H631" s="1102"/>
      <c r="I631" s="1102"/>
      <c r="J631" s="1102"/>
      <c r="K631" s="1102"/>
      <c r="L631" s="1102"/>
      <c r="M631" s="1102"/>
      <c r="N631" s="1102"/>
      <c r="O631" s="1102"/>
      <c r="P631" s="1102"/>
      <c r="Q631" s="1102"/>
      <c r="R631" s="1102"/>
      <c r="S631" s="1102"/>
      <c r="T631" s="1102"/>
      <c r="U631" s="1102"/>
      <c r="V631" s="1102"/>
      <c r="W631" s="1102"/>
      <c r="X631" s="1102"/>
      <c r="Y631" s="1102"/>
      <c r="Z631" s="1102"/>
      <c r="AA631" s="1102"/>
      <c r="AB631" s="1102"/>
      <c r="AC631" s="1102"/>
      <c r="AD631" s="1102"/>
      <c r="AE631" s="427"/>
      <c r="AF631" s="614"/>
    </row>
    <row r="632" spans="1:33" ht="15" x14ac:dyDescent="0.25">
      <c r="A632" s="293"/>
      <c r="B632" s="633"/>
      <c r="C632" s="845" t="s">
        <v>424</v>
      </c>
      <c r="D632" s="845"/>
      <c r="E632" s="845"/>
      <c r="F632" s="845"/>
      <c r="G632" s="845"/>
      <c r="H632" s="845"/>
      <c r="I632" s="845"/>
      <c r="J632" s="845"/>
      <c r="K632" s="845"/>
      <c r="L632" s="845"/>
      <c r="M632" s="845"/>
      <c r="N632" s="845"/>
      <c r="O632" s="845"/>
      <c r="P632" s="845"/>
      <c r="Q632" s="845"/>
      <c r="R632" s="845"/>
      <c r="S632" s="845"/>
      <c r="T632" s="845"/>
      <c r="U632" s="845"/>
      <c r="V632" s="845"/>
      <c r="W632" s="845"/>
      <c r="X632" s="845"/>
      <c r="Y632" s="845"/>
      <c r="Z632" s="845"/>
      <c r="AA632" s="845"/>
      <c r="AB632" s="845"/>
      <c r="AC632" s="845"/>
      <c r="AD632" s="845"/>
      <c r="AE632" s="296"/>
      <c r="AF632" s="614"/>
    </row>
    <row r="633" spans="1:33" ht="15.75" thickBot="1" x14ac:dyDescent="0.3">
      <c r="A633" s="293"/>
      <c r="B633" s="366"/>
      <c r="C633" s="366"/>
      <c r="D633" s="366"/>
      <c r="E633" s="366"/>
      <c r="F633" s="366"/>
      <c r="G633" s="366"/>
      <c r="H633" s="366"/>
      <c r="I633" s="366"/>
      <c r="J633" s="366"/>
      <c r="K633" s="366"/>
      <c r="L633" s="366"/>
      <c r="M633" s="366"/>
      <c r="N633" s="366"/>
      <c r="O633" s="366"/>
      <c r="P633" s="366"/>
      <c r="Q633" s="366"/>
      <c r="R633" s="366"/>
      <c r="S633" s="366"/>
      <c r="T633" s="366"/>
      <c r="U633" s="366"/>
      <c r="V633" s="366"/>
      <c r="W633" s="366"/>
      <c r="X633" s="366"/>
      <c r="Y633" s="366"/>
      <c r="Z633" s="366"/>
      <c r="AA633" s="366"/>
      <c r="AB633" s="366"/>
      <c r="AC633" s="366"/>
      <c r="AD633" s="637"/>
      <c r="AE633" s="296"/>
      <c r="AF633" s="614"/>
    </row>
    <row r="634" spans="1:33" ht="15.75" thickBot="1" x14ac:dyDescent="0.3">
      <c r="A634" s="293"/>
      <c r="B634" s="335"/>
      <c r="C634" s="368"/>
      <c r="D634" s="386" t="s">
        <v>77</v>
      </c>
      <c r="E634" s="337" t="s">
        <v>418</v>
      </c>
      <c r="F634" s="325"/>
      <c r="G634" s="325"/>
      <c r="H634" s="371"/>
      <c r="I634" s="371"/>
      <c r="J634" s="371"/>
      <c r="K634" s="371"/>
      <c r="L634" s="371"/>
      <c r="M634" s="371"/>
      <c r="N634" s="371"/>
      <c r="O634" s="371"/>
      <c r="P634" s="372"/>
      <c r="Q634" s="637"/>
      <c r="R634" s="637"/>
      <c r="S634" s="637"/>
      <c r="T634" s="637"/>
      <c r="U634" s="637"/>
      <c r="V634" s="637"/>
      <c r="W634" s="637"/>
      <c r="X634" s="637"/>
      <c r="Y634" s="336"/>
      <c r="Z634" s="336"/>
      <c r="AA634" s="336"/>
      <c r="AB634" s="336"/>
      <c r="AC634" s="336"/>
      <c r="AD634" s="372"/>
      <c r="AE634" s="296"/>
      <c r="AF634" s="614"/>
    </row>
    <row r="635" spans="1:33" ht="15.75" thickBot="1" x14ac:dyDescent="0.3">
      <c r="A635" s="293"/>
      <c r="B635" s="330"/>
      <c r="C635" s="368"/>
      <c r="D635" s="386" t="s">
        <v>78</v>
      </c>
      <c r="E635" s="337" t="s">
        <v>419</v>
      </c>
      <c r="F635" s="325"/>
      <c r="G635" s="325"/>
      <c r="H635" s="371"/>
      <c r="I635" s="371"/>
      <c r="J635" s="371"/>
      <c r="K635" s="371"/>
      <c r="L635" s="371"/>
      <c r="M635" s="371"/>
      <c r="N635" s="371"/>
      <c r="O635" s="371"/>
      <c r="P635" s="325"/>
      <c r="Q635" s="637"/>
      <c r="R635" s="637"/>
      <c r="S635" s="637"/>
      <c r="T635" s="637"/>
      <c r="U635" s="637"/>
      <c r="V635" s="637"/>
      <c r="W635" s="637"/>
      <c r="X635" s="637"/>
      <c r="Y635" s="330"/>
      <c r="Z635" s="330"/>
      <c r="AA635" s="330"/>
      <c r="AB635" s="330"/>
      <c r="AC635" s="330"/>
      <c r="AD635" s="358"/>
      <c r="AE635" s="296"/>
      <c r="AF635" s="614"/>
    </row>
    <row r="636" spans="1:33" ht="15.75" thickBot="1" x14ac:dyDescent="0.3">
      <c r="A636" s="293"/>
      <c r="B636" s="330"/>
      <c r="C636" s="368"/>
      <c r="D636" s="386" t="s">
        <v>85</v>
      </c>
      <c r="E636" s="337" t="s">
        <v>420</v>
      </c>
      <c r="F636" s="325"/>
      <c r="G636" s="325"/>
      <c r="H636" s="371"/>
      <c r="I636" s="371"/>
      <c r="J636" s="371"/>
      <c r="K636" s="371"/>
      <c r="L636" s="371"/>
      <c r="M636" s="371"/>
      <c r="N636" s="371"/>
      <c r="O636" s="371"/>
      <c r="P636" s="325"/>
      <c r="Q636" s="637"/>
      <c r="R636" s="637"/>
      <c r="S636" s="637"/>
      <c r="T636" s="637"/>
      <c r="U636" s="637"/>
      <c r="V636" s="637"/>
      <c r="W636" s="637"/>
      <c r="X636" s="637"/>
      <c r="Y636" s="330"/>
      <c r="Z636" s="330"/>
      <c r="AA636" s="330"/>
      <c r="AB636" s="330"/>
      <c r="AC636" s="330"/>
      <c r="AD636" s="358"/>
      <c r="AE636" s="296"/>
      <c r="AF636" s="614"/>
    </row>
    <row r="637" spans="1:33" ht="15.75" thickBot="1" x14ac:dyDescent="0.3">
      <c r="A637" s="293"/>
      <c r="B637" s="330"/>
      <c r="C637" s="368"/>
      <c r="D637" s="386" t="s">
        <v>81</v>
      </c>
      <c r="E637" s="337" t="s">
        <v>762</v>
      </c>
      <c r="F637" s="325"/>
      <c r="G637" s="325"/>
      <c r="H637" s="371"/>
      <c r="I637" s="371"/>
      <c r="J637" s="371"/>
      <c r="K637" s="371"/>
      <c r="L637" s="371"/>
      <c r="M637" s="371"/>
      <c r="N637" s="371"/>
      <c r="O637" s="371"/>
      <c r="P637" s="325"/>
      <c r="Q637" s="637"/>
      <c r="R637" s="637"/>
      <c r="S637" s="637"/>
      <c r="T637" s="637"/>
      <c r="U637" s="637"/>
      <c r="V637" s="637"/>
      <c r="W637" s="637"/>
      <c r="X637" s="637"/>
      <c r="Y637" s="330"/>
      <c r="Z637" s="330"/>
      <c r="AA637" s="330"/>
      <c r="AB637" s="330"/>
      <c r="AC637" s="330"/>
      <c r="AD637" s="358"/>
      <c r="AE637" s="296"/>
      <c r="AF637" s="614"/>
    </row>
    <row r="638" spans="1:33" ht="15.75" thickBot="1" x14ac:dyDescent="0.3">
      <c r="A638" s="323"/>
      <c r="B638" s="330"/>
      <c r="C638" s="368" t="s">
        <v>6547</v>
      </c>
      <c r="D638" s="386" t="s">
        <v>83</v>
      </c>
      <c r="E638" s="337" t="s">
        <v>763</v>
      </c>
      <c r="F638" s="325"/>
      <c r="G638" s="325"/>
      <c r="H638" s="371"/>
      <c r="I638" s="371"/>
      <c r="J638" s="371"/>
      <c r="K638" s="371"/>
      <c r="L638" s="371"/>
      <c r="M638" s="371"/>
      <c r="N638" s="371"/>
      <c r="O638" s="371"/>
      <c r="P638" s="325"/>
      <c r="Q638" s="637"/>
      <c r="R638" s="637"/>
      <c r="S638" s="637"/>
      <c r="T638" s="637"/>
      <c r="U638" s="637"/>
      <c r="V638" s="637"/>
      <c r="W638" s="637"/>
      <c r="X638" s="637"/>
      <c r="Y638" s="330"/>
      <c r="Z638" s="330"/>
      <c r="AA638" s="330"/>
      <c r="AB638" s="330"/>
      <c r="AC638" s="330"/>
      <c r="AD638" s="358"/>
      <c r="AE638" s="325"/>
      <c r="AF638" s="614"/>
    </row>
    <row r="639" spans="1:33" ht="15" x14ac:dyDescent="0.25">
      <c r="A639" s="326"/>
      <c r="B639" s="837" t="str">
        <f>IF(COUNTIF(C634:C638,"X")&gt;1,"ERROR: Seleccionar sólo un código","")</f>
        <v/>
      </c>
      <c r="C639" s="837"/>
      <c r="D639" s="837"/>
      <c r="E639" s="837"/>
      <c r="F639" s="837"/>
      <c r="G639" s="837"/>
      <c r="H639" s="837"/>
      <c r="I639" s="837"/>
      <c r="J639" s="837"/>
      <c r="K639" s="837"/>
      <c r="L639" s="837"/>
      <c r="M639" s="837"/>
      <c r="N639" s="837"/>
      <c r="O639" s="837"/>
      <c r="P639" s="837"/>
      <c r="Q639" s="837"/>
      <c r="R639" s="837"/>
      <c r="S639" s="837"/>
      <c r="T639" s="837"/>
      <c r="U639" s="837"/>
      <c r="V639" s="837"/>
      <c r="W639" s="837"/>
      <c r="X639" s="837"/>
      <c r="Y639" s="837"/>
      <c r="Z639" s="837"/>
      <c r="AA639" s="837"/>
      <c r="AB639" s="837"/>
      <c r="AC639" s="837"/>
      <c r="AD639" s="837"/>
      <c r="AE639" s="637"/>
      <c r="AF639" s="614"/>
    </row>
    <row r="640" spans="1:33" ht="35.25" customHeight="1" x14ac:dyDescent="0.25">
      <c r="A640" s="404" t="s">
        <v>479</v>
      </c>
      <c r="B640" s="859" t="s">
        <v>546</v>
      </c>
      <c r="C640" s="859"/>
      <c r="D640" s="859"/>
      <c r="E640" s="859"/>
      <c r="F640" s="859"/>
      <c r="G640" s="859"/>
      <c r="H640" s="859"/>
      <c r="I640" s="859"/>
      <c r="J640" s="859"/>
      <c r="K640" s="859"/>
      <c r="L640" s="859"/>
      <c r="M640" s="859"/>
      <c r="N640" s="859"/>
      <c r="O640" s="859"/>
      <c r="P640" s="859"/>
      <c r="Q640" s="859"/>
      <c r="R640" s="859"/>
      <c r="S640" s="859"/>
      <c r="T640" s="859"/>
      <c r="U640" s="859"/>
      <c r="V640" s="859"/>
      <c r="W640" s="859"/>
      <c r="X640" s="859"/>
      <c r="Y640" s="859"/>
      <c r="Z640" s="859"/>
      <c r="AA640" s="859"/>
      <c r="AB640" s="859"/>
      <c r="AC640" s="859"/>
      <c r="AD640" s="859"/>
      <c r="AE640" s="296"/>
      <c r="AF640" s="614"/>
      <c r="AG640">
        <f>COUNTBLANK(B643:F647)</f>
        <v>24</v>
      </c>
    </row>
    <row r="641" spans="1:40" ht="15" x14ac:dyDescent="0.25">
      <c r="A641" s="293"/>
      <c r="B641" s="633"/>
      <c r="C641" s="845" t="s">
        <v>736</v>
      </c>
      <c r="D641" s="845"/>
      <c r="E641" s="845"/>
      <c r="F641" s="845"/>
      <c r="G641" s="845"/>
      <c r="H641" s="845"/>
      <c r="I641" s="845"/>
      <c r="J641" s="845"/>
      <c r="K641" s="845"/>
      <c r="L641" s="845"/>
      <c r="M641" s="845"/>
      <c r="N641" s="845"/>
      <c r="O641" s="845"/>
      <c r="P641" s="845"/>
      <c r="Q641" s="845"/>
      <c r="R641" s="845"/>
      <c r="S641" s="845"/>
      <c r="T641" s="845"/>
      <c r="U641" s="845"/>
      <c r="V641" s="845"/>
      <c r="W641" s="845"/>
      <c r="X641" s="845"/>
      <c r="Y641" s="845"/>
      <c r="Z641" s="845"/>
      <c r="AA641" s="845"/>
      <c r="AB641" s="845"/>
      <c r="AC641" s="845"/>
      <c r="AD641" s="845"/>
      <c r="AE641" s="296"/>
      <c r="AF641" s="614"/>
    </row>
    <row r="642" spans="1:40" ht="15.75" thickBot="1" x14ac:dyDescent="0.3">
      <c r="A642" s="293"/>
      <c r="B642" s="377"/>
      <c r="C642" s="377"/>
      <c r="D642" s="377"/>
      <c r="E642" s="377"/>
      <c r="F642" s="377"/>
      <c r="G642" s="377"/>
      <c r="H642" s="377"/>
      <c r="I642" s="377"/>
      <c r="J642" s="377"/>
      <c r="K642" s="377"/>
      <c r="L642" s="377"/>
      <c r="M642" s="377"/>
      <c r="N642" s="377"/>
      <c r="O642" s="377"/>
      <c r="P642" s="377"/>
      <c r="Q642" s="377"/>
      <c r="R642" s="377"/>
      <c r="S642" s="377"/>
      <c r="T642" s="377"/>
      <c r="U642" s="377"/>
      <c r="V642" s="377"/>
      <c r="W642" s="377"/>
      <c r="X642" s="377"/>
      <c r="Y642" s="377"/>
      <c r="Z642" s="377"/>
      <c r="AA642" s="377"/>
      <c r="AB642" s="377"/>
      <c r="AC642" s="634"/>
      <c r="AD642" s="634"/>
      <c r="AE642" s="296"/>
      <c r="AF642" s="614"/>
      <c r="AG642" t="s">
        <v>6558</v>
      </c>
      <c r="AH642" t="s">
        <v>6370</v>
      </c>
      <c r="AI642" t="s">
        <v>6559</v>
      </c>
    </row>
    <row r="643" spans="1:40" ht="15.75" thickBot="1" x14ac:dyDescent="0.3">
      <c r="A643" s="326"/>
      <c r="B643" s="1106"/>
      <c r="C643" s="1107"/>
      <c r="D643" s="1107"/>
      <c r="E643" s="1108"/>
      <c r="F643" s="422" t="s">
        <v>476</v>
      </c>
      <c r="G643" s="325"/>
      <c r="H643" s="325"/>
      <c r="I643" s="325"/>
      <c r="J643" s="325"/>
      <c r="K643" s="325"/>
      <c r="L643" s="325"/>
      <c r="M643" s="325"/>
      <c r="N643" s="375"/>
      <c r="O643" s="325"/>
      <c r="P643" s="325"/>
      <c r="Q643" s="325"/>
      <c r="R643" s="325"/>
      <c r="S643" s="325"/>
      <c r="T643" s="325"/>
      <c r="U643" s="325"/>
      <c r="V643" s="325"/>
      <c r="W643" s="325"/>
      <c r="X643" s="325"/>
      <c r="Y643" s="325"/>
      <c r="Z643" s="325"/>
      <c r="AA643" s="325"/>
      <c r="AB643" s="325"/>
      <c r="AC643" s="374"/>
      <c r="AD643" s="374"/>
      <c r="AE643" s="325"/>
      <c r="AF643" s="614"/>
      <c r="AG643" s="701">
        <f>COUNTIF(D645:F647,"NS")</f>
        <v>0</v>
      </c>
      <c r="AH643" s="711">
        <f>SUM(D645:F647)</f>
        <v>0</v>
      </c>
      <c r="AI643" s="702">
        <f>IF(AG640=24,0,IF(OR(AND(B643=0,AG643&gt;0),AND(B643="NS",AH643&gt;0),AND(B643="NS",AG643=0,AH643=0)),1,IF(OR(AND(B643&gt;0,AG643=2),AND(B643="NS",AG643=2),AND(B643="NS",AH643=0,AG643&gt;0),B643=AH643),0,1)))</f>
        <v>0</v>
      </c>
    </row>
    <row r="644" spans="1:40" ht="15" x14ac:dyDescent="0.25">
      <c r="A644" s="326"/>
      <c r="B644" s="423"/>
      <c r="C644" s="423"/>
      <c r="D644" s="423"/>
      <c r="E644" s="423"/>
      <c r="F644" s="423"/>
      <c r="G644" s="423"/>
      <c r="H644" s="335"/>
      <c r="I644" s="358"/>
      <c r="J644" s="335"/>
      <c r="K644" s="358"/>
      <c r="L644" s="358"/>
      <c r="M644" s="358"/>
      <c r="N644" s="358"/>
      <c r="O644" s="358"/>
      <c r="P644" s="358"/>
      <c r="Q644" s="358"/>
      <c r="R644" s="358"/>
      <c r="S644" s="358"/>
      <c r="T644" s="358"/>
      <c r="U644" s="358"/>
      <c r="V644" s="358"/>
      <c r="W644" s="358"/>
      <c r="X644" s="358"/>
      <c r="Y644" s="358"/>
      <c r="Z644" s="358"/>
      <c r="AA644" s="358"/>
      <c r="AB644" s="358"/>
      <c r="AC644" s="358"/>
      <c r="AD644" s="358"/>
      <c r="AE644" s="288"/>
      <c r="AF644" s="614"/>
    </row>
    <row r="645" spans="1:40" ht="15" x14ac:dyDescent="0.25">
      <c r="A645" s="326"/>
      <c r="B645" s="336"/>
      <c r="C645" s="336"/>
      <c r="D645" s="883"/>
      <c r="E645" s="884"/>
      <c r="F645" s="885"/>
      <c r="G645" s="424" t="s">
        <v>477</v>
      </c>
      <c r="H645" s="336"/>
      <c r="I645" s="335"/>
      <c r="J645" s="335"/>
      <c r="K645" s="335"/>
      <c r="L645" s="335"/>
      <c r="M645" s="335"/>
      <c r="N645" s="335"/>
      <c r="O645" s="335"/>
      <c r="P645" s="335"/>
      <c r="Q645" s="335"/>
      <c r="R645" s="335"/>
      <c r="S645" s="335"/>
      <c r="T645" s="335"/>
      <c r="U645" s="335"/>
      <c r="V645" s="335"/>
      <c r="W645" s="335"/>
      <c r="X645" s="335"/>
      <c r="Y645" s="335"/>
      <c r="Z645" s="335"/>
      <c r="AA645" s="335"/>
      <c r="AB645" s="335"/>
      <c r="AC645" s="335"/>
      <c r="AD645" s="358"/>
      <c r="AE645" s="325"/>
      <c r="AF645" s="614"/>
    </row>
    <row r="646" spans="1:40" ht="5.25" customHeight="1" x14ac:dyDescent="0.25">
      <c r="A646" s="359"/>
      <c r="B646" s="335"/>
      <c r="C646" s="335"/>
      <c r="D646" s="335"/>
      <c r="E646" s="335"/>
      <c r="F646" s="335"/>
      <c r="G646" s="425"/>
      <c r="H646" s="336"/>
      <c r="I646" s="425"/>
      <c r="J646" s="425"/>
      <c r="K646" s="425"/>
      <c r="L646" s="425"/>
      <c r="M646" s="425"/>
      <c r="N646" s="425"/>
      <c r="O646" s="425"/>
      <c r="P646" s="425"/>
      <c r="Q646" s="425"/>
      <c r="R646" s="425"/>
      <c r="S646" s="425"/>
      <c r="T646" s="425"/>
      <c r="U646" s="425"/>
      <c r="V646" s="425"/>
      <c r="W646" s="425"/>
      <c r="X646" s="425"/>
      <c r="Y646" s="425"/>
      <c r="Z646" s="425"/>
      <c r="AA646" s="425"/>
      <c r="AB646" s="425"/>
      <c r="AC646" s="425"/>
      <c r="AD646" s="425"/>
      <c r="AE646" s="325"/>
      <c r="AF646" s="614"/>
    </row>
    <row r="647" spans="1:40" ht="15" x14ac:dyDescent="0.25">
      <c r="A647" s="326"/>
      <c r="B647" s="336"/>
      <c r="C647" s="336"/>
      <c r="D647" s="883"/>
      <c r="E647" s="884"/>
      <c r="F647" s="885"/>
      <c r="G647" s="337" t="s">
        <v>478</v>
      </c>
      <c r="H647" s="336"/>
      <c r="I647" s="335"/>
      <c r="J647" s="335"/>
      <c r="K647" s="335"/>
      <c r="L647" s="335"/>
      <c r="M647" s="335"/>
      <c r="N647" s="335"/>
      <c r="O647" s="335"/>
      <c r="P647" s="335"/>
      <c r="Q647" s="335"/>
      <c r="R647" s="335"/>
      <c r="S647" s="335"/>
      <c r="T647" s="335"/>
      <c r="U647" s="335"/>
      <c r="V647" s="335"/>
      <c r="W647" s="335"/>
      <c r="X647" s="335"/>
      <c r="Y647" s="335"/>
      <c r="Z647" s="335"/>
      <c r="AA647" s="335"/>
      <c r="AB647" s="335"/>
      <c r="AC647" s="335"/>
      <c r="AD647" s="358"/>
      <c r="AE647" s="325"/>
      <c r="AF647" s="614"/>
    </row>
    <row r="648" spans="1:40" ht="15" x14ac:dyDescent="0.25">
      <c r="A648" s="326"/>
      <c r="B648" s="837" t="str">
        <f>IF(AI643=0,"","ERROR: Revisar la suma ya que no coincide con el total")</f>
        <v/>
      </c>
      <c r="C648" s="837"/>
      <c r="D648" s="837"/>
      <c r="E648" s="837"/>
      <c r="F648" s="837"/>
      <c r="G648" s="837"/>
      <c r="H648" s="837"/>
      <c r="I648" s="837"/>
      <c r="J648" s="837"/>
      <c r="K648" s="837"/>
      <c r="L648" s="837"/>
      <c r="M648" s="837"/>
      <c r="N648" s="837"/>
      <c r="O648" s="837"/>
      <c r="P648" s="837"/>
      <c r="Q648" s="837"/>
      <c r="R648" s="837"/>
      <c r="S648" s="837"/>
      <c r="T648" s="837"/>
      <c r="U648" s="837"/>
      <c r="V648" s="837"/>
      <c r="W648" s="837"/>
      <c r="X648" s="837"/>
      <c r="Y648" s="837"/>
      <c r="Z648" s="837"/>
      <c r="AA648" s="837"/>
      <c r="AB648" s="837"/>
      <c r="AC648" s="837"/>
      <c r="AD648" s="837"/>
      <c r="AE648" s="325"/>
      <c r="AF648" s="614"/>
    </row>
    <row r="649" spans="1:40" ht="9" customHeight="1" x14ac:dyDescent="0.25">
      <c r="A649" s="326"/>
      <c r="B649" s="855" t="str">
        <f>IF(OR(AG640=24,AG640=21),"","ERROR: Favor de llenar todas la celdas, si no se cuenta con la información registrar NS")</f>
        <v/>
      </c>
      <c r="C649" s="855"/>
      <c r="D649" s="855"/>
      <c r="E649" s="855"/>
      <c r="F649" s="855"/>
      <c r="G649" s="855"/>
      <c r="H649" s="855"/>
      <c r="I649" s="855"/>
      <c r="J649" s="855"/>
      <c r="K649" s="855"/>
      <c r="L649" s="855"/>
      <c r="M649" s="855"/>
      <c r="N649" s="855"/>
      <c r="O649" s="855"/>
      <c r="P649" s="855"/>
      <c r="Q649" s="855"/>
      <c r="R649" s="855"/>
      <c r="S649" s="855"/>
      <c r="T649" s="855"/>
      <c r="U649" s="855"/>
      <c r="V649" s="855"/>
      <c r="W649" s="855"/>
      <c r="X649" s="855"/>
      <c r="Y649" s="855"/>
      <c r="Z649" s="855"/>
      <c r="AA649" s="855"/>
      <c r="AB649" s="855"/>
      <c r="AC649" s="855"/>
      <c r="AD649" s="855"/>
      <c r="AE649" s="325"/>
      <c r="AF649" s="614"/>
    </row>
    <row r="650" spans="1:40" ht="35.25" customHeight="1" x14ac:dyDescent="0.25">
      <c r="A650" s="404" t="s">
        <v>492</v>
      </c>
      <c r="B650" s="859" t="s">
        <v>972</v>
      </c>
      <c r="C650" s="859"/>
      <c r="D650" s="859"/>
      <c r="E650" s="859"/>
      <c r="F650" s="859"/>
      <c r="G650" s="859"/>
      <c r="H650" s="859"/>
      <c r="I650" s="859"/>
      <c r="J650" s="859"/>
      <c r="K650" s="859"/>
      <c r="L650" s="859"/>
      <c r="M650" s="859"/>
      <c r="N650" s="859"/>
      <c r="O650" s="859"/>
      <c r="P650" s="859"/>
      <c r="Q650" s="859"/>
      <c r="R650" s="859"/>
      <c r="S650" s="859"/>
      <c r="T650" s="859"/>
      <c r="U650" s="859"/>
      <c r="V650" s="859"/>
      <c r="W650" s="859"/>
      <c r="X650" s="859"/>
      <c r="Y650" s="859"/>
      <c r="Z650" s="859"/>
      <c r="AA650" s="859"/>
      <c r="AB650" s="859"/>
      <c r="AC650" s="859"/>
      <c r="AD650" s="859"/>
      <c r="AE650" s="296"/>
      <c r="AF650" s="614"/>
    </row>
    <row r="651" spans="1:40" ht="15" x14ac:dyDescent="0.25">
      <c r="A651" s="293"/>
      <c r="B651" s="633"/>
      <c r="C651" s="845" t="s">
        <v>737</v>
      </c>
      <c r="D651" s="845"/>
      <c r="E651" s="845"/>
      <c r="F651" s="845"/>
      <c r="G651" s="845"/>
      <c r="H651" s="845"/>
      <c r="I651" s="845"/>
      <c r="J651" s="845"/>
      <c r="K651" s="845"/>
      <c r="L651" s="845"/>
      <c r="M651" s="845"/>
      <c r="N651" s="845"/>
      <c r="O651" s="845"/>
      <c r="P651" s="845"/>
      <c r="Q651" s="845"/>
      <c r="R651" s="845"/>
      <c r="S651" s="845"/>
      <c r="T651" s="845"/>
      <c r="U651" s="845"/>
      <c r="V651" s="845"/>
      <c r="W651" s="845"/>
      <c r="X651" s="845"/>
      <c r="Y651" s="845"/>
      <c r="Z651" s="845"/>
      <c r="AA651" s="845"/>
      <c r="AB651" s="845"/>
      <c r="AC651" s="845"/>
      <c r="AD651" s="845"/>
      <c r="AE651" s="296"/>
      <c r="AF651" s="614"/>
    </row>
    <row r="652" spans="1:40" ht="15" x14ac:dyDescent="0.25">
      <c r="A652" s="293"/>
      <c r="B652" s="358"/>
      <c r="C652" s="845" t="s">
        <v>738</v>
      </c>
      <c r="D652" s="845"/>
      <c r="E652" s="845"/>
      <c r="F652" s="845"/>
      <c r="G652" s="845"/>
      <c r="H652" s="845"/>
      <c r="I652" s="845"/>
      <c r="J652" s="845"/>
      <c r="K652" s="845"/>
      <c r="L652" s="845"/>
      <c r="M652" s="845"/>
      <c r="N652" s="845"/>
      <c r="O652" s="845"/>
      <c r="P652" s="845"/>
      <c r="Q652" s="845"/>
      <c r="R652" s="845"/>
      <c r="S652" s="845"/>
      <c r="T652" s="845"/>
      <c r="U652" s="845"/>
      <c r="V652" s="845"/>
      <c r="W652" s="845"/>
      <c r="X652" s="845"/>
      <c r="Y652" s="845"/>
      <c r="Z652" s="845"/>
      <c r="AA652" s="845"/>
      <c r="AB652" s="845"/>
      <c r="AC652" s="845"/>
      <c r="AD652" s="845"/>
      <c r="AE652" s="296"/>
      <c r="AF652" s="614"/>
      <c r="AG652">
        <f>COUNTBLANK(K656:Z659)</f>
        <v>64</v>
      </c>
    </row>
    <row r="653" spans="1:40" ht="15" x14ac:dyDescent="0.25">
      <c r="A653" s="293"/>
      <c r="B653" s="377"/>
      <c r="C653" s="377"/>
      <c r="D653" s="377"/>
      <c r="E653" s="377"/>
      <c r="F653" s="377"/>
      <c r="G653" s="377"/>
      <c r="H653" s="377"/>
      <c r="I653" s="377"/>
      <c r="J653" s="377"/>
      <c r="K653" s="377"/>
      <c r="L653" s="377"/>
      <c r="M653" s="377"/>
      <c r="N653" s="377"/>
      <c r="O653" s="377"/>
      <c r="P653" s="377"/>
      <c r="Q653" s="377"/>
      <c r="R653" s="377"/>
      <c r="S653" s="377"/>
      <c r="T653" s="377"/>
      <c r="U653" s="377"/>
      <c r="V653" s="377"/>
      <c r="W653" s="377"/>
      <c r="X653" s="377"/>
      <c r="Y653" s="377"/>
      <c r="Z653" s="377"/>
      <c r="AA653" s="377"/>
      <c r="AB653" s="377"/>
      <c r="AC653" s="632"/>
      <c r="AD653" s="632"/>
      <c r="AE653" s="296"/>
      <c r="AF653" s="614"/>
    </row>
    <row r="654" spans="1:40" ht="36" customHeight="1" x14ac:dyDescent="0.25">
      <c r="A654" s="326"/>
      <c r="B654" s="325"/>
      <c r="C654" s="325"/>
      <c r="D654" s="325"/>
      <c r="E654" s="875" t="s">
        <v>948</v>
      </c>
      <c r="F654" s="876"/>
      <c r="G654" s="876"/>
      <c r="H654" s="876"/>
      <c r="I654" s="876"/>
      <c r="J654" s="877"/>
      <c r="K654" s="875" t="s">
        <v>480</v>
      </c>
      <c r="L654" s="876"/>
      <c r="M654" s="876"/>
      <c r="N654" s="877"/>
      <c r="O654" s="942" t="s">
        <v>481</v>
      </c>
      <c r="P654" s="943"/>
      <c r="Q654" s="943"/>
      <c r="R654" s="943"/>
      <c r="S654" s="943"/>
      <c r="T654" s="943"/>
      <c r="U654" s="943"/>
      <c r="V654" s="944"/>
      <c r="W654" s="875" t="s">
        <v>482</v>
      </c>
      <c r="X654" s="876"/>
      <c r="Y654" s="876"/>
      <c r="Z654" s="877"/>
      <c r="AA654" s="325"/>
      <c r="AB654" s="325"/>
      <c r="AC654" s="325"/>
      <c r="AD654" s="325"/>
      <c r="AE654" s="325"/>
      <c r="AF654" s="614"/>
    </row>
    <row r="655" spans="1:40" ht="15" x14ac:dyDescent="0.25">
      <c r="A655" s="326"/>
      <c r="B655" s="325"/>
      <c r="C655" s="325"/>
      <c r="D655" s="325"/>
      <c r="E655" s="878"/>
      <c r="F655" s="879"/>
      <c r="G655" s="879"/>
      <c r="H655" s="879"/>
      <c r="I655" s="879"/>
      <c r="J655" s="880"/>
      <c r="K655" s="878"/>
      <c r="L655" s="879"/>
      <c r="M655" s="879"/>
      <c r="N655" s="880"/>
      <c r="O655" s="942" t="s">
        <v>288</v>
      </c>
      <c r="P655" s="943"/>
      <c r="Q655" s="943"/>
      <c r="R655" s="944"/>
      <c r="S655" s="942" t="s">
        <v>268</v>
      </c>
      <c r="T655" s="943"/>
      <c r="U655" s="943"/>
      <c r="V655" s="944"/>
      <c r="W655" s="878"/>
      <c r="X655" s="879"/>
      <c r="Y655" s="879"/>
      <c r="Z655" s="880"/>
      <c r="AA655" s="325"/>
      <c r="AB655" s="325"/>
      <c r="AC655" s="325"/>
      <c r="AD655" s="325"/>
      <c r="AE655" s="325"/>
      <c r="AF655" s="614"/>
      <c r="AG655" t="s">
        <v>6558</v>
      </c>
      <c r="AH655" t="s">
        <v>6370</v>
      </c>
      <c r="AI655" t="s">
        <v>6559</v>
      </c>
      <c r="AL655" t="s">
        <v>266</v>
      </c>
      <c r="AM655" t="s">
        <v>288</v>
      </c>
      <c r="AN655" t="s">
        <v>268</v>
      </c>
    </row>
    <row r="656" spans="1:40" ht="29.25" customHeight="1" x14ac:dyDescent="0.25">
      <c r="A656" s="326"/>
      <c r="B656" s="325"/>
      <c r="C656" s="325"/>
      <c r="D656" s="325"/>
      <c r="E656" s="648" t="s">
        <v>483</v>
      </c>
      <c r="F656" s="1081" t="s">
        <v>434</v>
      </c>
      <c r="G656" s="1082"/>
      <c r="H656" s="1082"/>
      <c r="I656" s="1082"/>
      <c r="J656" s="1083"/>
      <c r="K656" s="965"/>
      <c r="L656" s="966"/>
      <c r="M656" s="966"/>
      <c r="N656" s="967"/>
      <c r="O656" s="965"/>
      <c r="P656" s="966"/>
      <c r="Q656" s="966"/>
      <c r="R656" s="967"/>
      <c r="S656" s="965"/>
      <c r="T656" s="966"/>
      <c r="U656" s="966"/>
      <c r="V656" s="967"/>
      <c r="W656" s="965"/>
      <c r="X656" s="966"/>
      <c r="Y656" s="966"/>
      <c r="Z656" s="967"/>
      <c r="AA656" s="325"/>
      <c r="AB656" s="325"/>
      <c r="AC656" s="325"/>
      <c r="AD656" s="325"/>
      <c r="AE656" s="325"/>
      <c r="AF656" s="614"/>
      <c r="AG656" s="714">
        <f>COUNTIF(O656:V656,"NS")</f>
        <v>0</v>
      </c>
      <c r="AH656" s="715">
        <f>SUM(O656:V656)</f>
        <v>0</v>
      </c>
      <c r="AI656" s="716">
        <f>IF($AG$652=64,0,IF(OR(AND(K656=0,AG656&gt;0),AND(K656="NS",AH656&gt;0),AND(K656="NS",AG656=0,AH656=0)),1,IF(OR(AND(K656&gt;0,AG656=2),AND(K656="NS",AG656=2),AND(K656="NS",AH656=0,AG656&gt;0),K656=AH656),0,1)))</f>
        <v>0</v>
      </c>
      <c r="AK656" t="s">
        <v>6589</v>
      </c>
      <c r="AL656" s="717">
        <f>B643</f>
        <v>0</v>
      </c>
      <c r="AM656" s="706">
        <f>D645</f>
        <v>0</v>
      </c>
      <c r="AN656" s="706">
        <f>D647</f>
        <v>0</v>
      </c>
    </row>
    <row r="657" spans="1:41" ht="15" x14ac:dyDescent="0.25">
      <c r="A657" s="326"/>
      <c r="B657" s="325"/>
      <c r="C657" s="325"/>
      <c r="D657" s="325"/>
      <c r="E657" s="648" t="s">
        <v>484</v>
      </c>
      <c r="F657" s="1103" t="s">
        <v>135</v>
      </c>
      <c r="G657" s="1104"/>
      <c r="H657" s="1104"/>
      <c r="I657" s="1104"/>
      <c r="J657" s="1105"/>
      <c r="K657" s="965"/>
      <c r="L657" s="966"/>
      <c r="M657" s="966"/>
      <c r="N657" s="967"/>
      <c r="O657" s="965"/>
      <c r="P657" s="966"/>
      <c r="Q657" s="966"/>
      <c r="R657" s="967"/>
      <c r="S657" s="965"/>
      <c r="T657" s="966"/>
      <c r="U657" s="966"/>
      <c r="V657" s="967"/>
      <c r="W657" s="965"/>
      <c r="X657" s="966"/>
      <c r="Y657" s="966"/>
      <c r="Z657" s="967"/>
      <c r="AA657" s="325"/>
      <c r="AB657" s="325"/>
      <c r="AC657" s="325"/>
      <c r="AD657" s="325"/>
      <c r="AE657" s="325"/>
      <c r="AF657" s="614"/>
      <c r="AG657" s="714">
        <f>COUNTIF(O657:V657,"NS")</f>
        <v>0</v>
      </c>
      <c r="AH657" s="715">
        <f>SUM(O657:V657)</f>
        <v>0</v>
      </c>
      <c r="AI657" s="716">
        <f>IF($AG$652=64,0,IF(OR(AND(K657=0,AG657&gt;0),AND(K657="NS",AH657&gt;0),AND(K657="NS",AG657=0,AH657=0)),1,IF(OR(AND(K657&gt;0,AG657=2),AND(K657="NS",AG657=2),AND(K657="NS",AH657=0,AG657&gt;0),K657=AH657),0,1)))</f>
        <v>0</v>
      </c>
      <c r="AK657" t="s">
        <v>6590</v>
      </c>
      <c r="AL657" s="717">
        <f>SUM(K656:N659)</f>
        <v>0</v>
      </c>
      <c r="AM657" s="717">
        <f>SUM(O656:R659)</f>
        <v>0</v>
      </c>
      <c r="AN657" s="717">
        <f>SUM(S656:V659)</f>
        <v>0</v>
      </c>
    </row>
    <row r="658" spans="1:41" ht="29.25" customHeight="1" x14ac:dyDescent="0.25">
      <c r="A658" s="326"/>
      <c r="B658" s="325"/>
      <c r="C658" s="325"/>
      <c r="D658" s="325"/>
      <c r="E658" s="408" t="s">
        <v>485</v>
      </c>
      <c r="F658" s="1081" t="s">
        <v>136</v>
      </c>
      <c r="G658" s="1082"/>
      <c r="H658" s="1082"/>
      <c r="I658" s="1082"/>
      <c r="J658" s="1083"/>
      <c r="K658" s="965"/>
      <c r="L658" s="966"/>
      <c r="M658" s="966"/>
      <c r="N658" s="967"/>
      <c r="O658" s="965"/>
      <c r="P658" s="966"/>
      <c r="Q658" s="966"/>
      <c r="R658" s="967"/>
      <c r="S658" s="965"/>
      <c r="T658" s="966"/>
      <c r="U658" s="966"/>
      <c r="V658" s="967"/>
      <c r="W658" s="965"/>
      <c r="X658" s="966"/>
      <c r="Y658" s="966"/>
      <c r="Z658" s="967"/>
      <c r="AA658" s="325"/>
      <c r="AB658" s="325"/>
      <c r="AC658" s="325"/>
      <c r="AD658" s="325"/>
      <c r="AE658" s="325"/>
      <c r="AF658" s="614"/>
      <c r="AG658" s="714">
        <f>COUNTIF(O658:V658,"NS")</f>
        <v>0</v>
      </c>
      <c r="AH658" s="715">
        <f>SUM(O658:V658)</f>
        <v>0</v>
      </c>
      <c r="AI658" s="716">
        <f>IF($AG$652=64,0,IF(OR(AND(K658=0,AG658&gt;0),AND(K658="NS",AH658&gt;0),AND(K658="NS",AG658=0,AH658=0)),1,IF(OR(AND(K658&gt;0,AG658=2),AND(K658="NS",AG658=2),AND(K658="NS",AH658=0,AG658&gt;0),K658=AH658),0,1)))</f>
        <v>0</v>
      </c>
      <c r="AK658" t="s">
        <v>6558</v>
      </c>
      <c r="AL658" s="706">
        <f>COUNTIF(K656:N659,"NS")</f>
        <v>0</v>
      </c>
      <c r="AM658" s="706">
        <f>COUNTIF(O656:R659,"NS")</f>
        <v>0</v>
      </c>
      <c r="AN658" s="706">
        <f>COUNTIF(S656:V659,"NS")</f>
        <v>0</v>
      </c>
    </row>
    <row r="659" spans="1:41" ht="15" x14ac:dyDescent="0.25">
      <c r="A659" s="326"/>
      <c r="B659" s="325"/>
      <c r="C659" s="325"/>
      <c r="D659" s="325"/>
      <c r="E659" s="408" t="s">
        <v>486</v>
      </c>
      <c r="F659" s="1103" t="s">
        <v>137</v>
      </c>
      <c r="G659" s="1104"/>
      <c r="H659" s="1104"/>
      <c r="I659" s="1104"/>
      <c r="J659" s="1105"/>
      <c r="K659" s="965"/>
      <c r="L659" s="966"/>
      <c r="M659" s="966"/>
      <c r="N659" s="967"/>
      <c r="O659" s="965"/>
      <c r="P659" s="966"/>
      <c r="Q659" s="966"/>
      <c r="R659" s="967"/>
      <c r="S659" s="965"/>
      <c r="T659" s="966"/>
      <c r="U659" s="966"/>
      <c r="V659" s="967"/>
      <c r="W659" s="965"/>
      <c r="X659" s="966"/>
      <c r="Y659" s="966"/>
      <c r="Z659" s="967"/>
      <c r="AA659" s="325"/>
      <c r="AB659" s="325"/>
      <c r="AC659" s="325"/>
      <c r="AD659" s="325"/>
      <c r="AE659" s="325"/>
      <c r="AF659" s="614"/>
      <c r="AG659" s="714">
        <f>COUNTIF(O659:V659,"NS")</f>
        <v>0</v>
      </c>
      <c r="AH659" s="715">
        <f>SUM(O659:V659)</f>
        <v>0</v>
      </c>
      <c r="AI659" s="716">
        <f>IF($AG$652=64,0,IF(OR(AND(K659=0,AG659&gt;0),AND(K659="NS",AH659&gt;0),AND(K659="NS",AG659=0,AH659=0)),1,IF(OR(AND(K659&gt;0,AG659=2),AND(K659="NS",AG659=2),AND(K659="NS",AH659=0,AG659&gt;0),K659=AH659),0,1)))</f>
        <v>0</v>
      </c>
      <c r="AK659" t="s">
        <v>6559</v>
      </c>
      <c r="AL659" s="693">
        <f>IF($AG$652=64,0,IF(OR(AND(AL656=0,AL658&gt;0),AND(AL656="NS",AL657=0,AL658=0),AND(AL656="NS",AL657&gt;0,AL657&lt;&gt;"NS")),1,IF(OR(AND(AL656="NS",AL657=0,AL658&gt;0),AND(AL658&gt;=2,AL657&lt;AL656),AL656=AL657),0,1)))</f>
        <v>0</v>
      </c>
      <c r="AM659" s="693">
        <f t="shared" ref="AM659:AN659" si="19">IF($AG$652=64,0,IF(OR(AND(AM656=0,AM658&gt;0),AND(AM656="NS",AM657=0,AM658=0),AND(AM656="NS",AM657&gt;0,AM657&lt;&gt;"NS")),1,IF(OR(AND(AM656="NS",AM657=0,AM658&gt;0),AND(AM658&gt;=2,AM657&lt;AM656),AM656=AM657),0,1)))</f>
        <v>0</v>
      </c>
      <c r="AN659" s="693">
        <f t="shared" si="19"/>
        <v>0</v>
      </c>
      <c r="AO659" s="691">
        <f>SUM(AL659:AN659)</f>
        <v>0</v>
      </c>
    </row>
    <row r="660" spans="1:41" ht="15.75" x14ac:dyDescent="0.25">
      <c r="A660" s="293"/>
      <c r="B660" s="358"/>
      <c r="C660" s="358"/>
      <c r="D660" s="358"/>
      <c r="E660" s="644"/>
      <c r="F660" s="644"/>
      <c r="G660" s="644"/>
      <c r="H660" s="644"/>
      <c r="I660" s="644"/>
      <c r="J660" s="410" t="s">
        <v>487</v>
      </c>
      <c r="K660" s="1099">
        <f>IF(AND(COUNTIF(K656:N659,"NS")&gt;0,SUM(K656:N659)=0),"NS",SUM(K656:N659))</f>
        <v>0</v>
      </c>
      <c r="L660" s="1100"/>
      <c r="M660" s="1100"/>
      <c r="N660" s="1101"/>
      <c r="O660" s="1099">
        <f>IF(AND(COUNTIF(O656:R659,"NS")&gt;0,SUM(O656:R659)=0),"NS",SUM(O656:R659))</f>
        <v>0</v>
      </c>
      <c r="P660" s="1100"/>
      <c r="Q660" s="1100"/>
      <c r="R660" s="1101"/>
      <c r="S660" s="1099">
        <f>IF(AND(COUNTIF(S656:V659,"NS")&gt;0,SUM(S656:V659)=0),"NS",SUM(S656:V659))</f>
        <v>0</v>
      </c>
      <c r="T660" s="1100"/>
      <c r="U660" s="1100"/>
      <c r="V660" s="1101"/>
      <c r="W660" s="644"/>
      <c r="X660" s="644"/>
      <c r="Y660" s="644"/>
      <c r="Z660" s="644"/>
      <c r="AA660" s="325"/>
      <c r="AB660" s="325"/>
      <c r="AC660" s="325"/>
      <c r="AD660" s="358"/>
      <c r="AE660" s="296"/>
      <c r="AF660" s="614"/>
      <c r="AI660" s="704">
        <f>SUM(AI656:AI659)</f>
        <v>0</v>
      </c>
    </row>
    <row r="661" spans="1:41" ht="15" x14ac:dyDescent="0.25">
      <c r="A661" s="293"/>
      <c r="B661" s="837" t="str">
        <f>IF(AI660=0,"","ERROR: Revisar la suma por fila ya que no coincide con el total")</f>
        <v/>
      </c>
      <c r="C661" s="837"/>
      <c r="D661" s="837"/>
      <c r="E661" s="837"/>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7"/>
      <c r="AC661" s="837"/>
      <c r="AD661" s="837"/>
      <c r="AE661" s="296"/>
      <c r="AF661" s="614"/>
      <c r="AI661" s="704"/>
    </row>
    <row r="662" spans="1:41" ht="15" x14ac:dyDescent="0.25">
      <c r="A662" s="293"/>
      <c r="B662" s="837" t="str">
        <f>IF(AO659=0,"","ERROR: Revisar los datos registrados ya que no coinciden con las cantidades correspondientes de la pregunta anterior")</f>
        <v/>
      </c>
      <c r="C662" s="837"/>
      <c r="D662" s="837"/>
      <c r="E662" s="837"/>
      <c r="F662" s="837"/>
      <c r="G662" s="837"/>
      <c r="H662" s="837"/>
      <c r="I662" s="837"/>
      <c r="J662" s="837"/>
      <c r="K662" s="837"/>
      <c r="L662" s="837"/>
      <c r="M662" s="837"/>
      <c r="N662" s="837"/>
      <c r="O662" s="837"/>
      <c r="P662" s="837"/>
      <c r="Q662" s="837"/>
      <c r="R662" s="837"/>
      <c r="S662" s="837"/>
      <c r="T662" s="837"/>
      <c r="U662" s="837"/>
      <c r="V662" s="837"/>
      <c r="W662" s="837"/>
      <c r="X662" s="837"/>
      <c r="Y662" s="837"/>
      <c r="Z662" s="837"/>
      <c r="AA662" s="837"/>
      <c r="AB662" s="837"/>
      <c r="AC662" s="837"/>
      <c r="AD662" s="837"/>
      <c r="AE662" s="296"/>
      <c r="AF662" s="614"/>
      <c r="AI662" s="704"/>
    </row>
    <row r="663" spans="1:41" ht="15" x14ac:dyDescent="0.25">
      <c r="A663" s="293"/>
      <c r="B663" s="855" t="str">
        <f>IF(OR(AG652=64,AG652=48),"","ERROR: Favor de llenar todas la celdas, si no se cuenta con la información registrar NS")</f>
        <v/>
      </c>
      <c r="C663" s="855"/>
      <c r="D663" s="855"/>
      <c r="E663" s="855"/>
      <c r="F663" s="855"/>
      <c r="G663" s="855"/>
      <c r="H663" s="855"/>
      <c r="I663" s="855"/>
      <c r="J663" s="855"/>
      <c r="K663" s="855"/>
      <c r="L663" s="855"/>
      <c r="M663" s="855"/>
      <c r="N663" s="855"/>
      <c r="O663" s="855"/>
      <c r="P663" s="855"/>
      <c r="Q663" s="855"/>
      <c r="R663" s="855"/>
      <c r="S663" s="855"/>
      <c r="T663" s="855"/>
      <c r="U663" s="855"/>
      <c r="V663" s="855"/>
      <c r="W663" s="855"/>
      <c r="X663" s="855"/>
      <c r="Y663" s="855"/>
      <c r="Z663" s="855"/>
      <c r="AA663" s="855"/>
      <c r="AB663" s="855"/>
      <c r="AC663" s="855"/>
      <c r="AD663" s="855"/>
      <c r="AE663" s="296"/>
      <c r="AF663" s="614"/>
    </row>
    <row r="664" spans="1:41" ht="15" x14ac:dyDescent="0.25">
      <c r="A664" s="293"/>
      <c r="B664" s="330"/>
      <c r="C664" s="335"/>
      <c r="D664" s="335"/>
      <c r="E664" s="335"/>
      <c r="F664" s="336"/>
      <c r="G664" s="336"/>
      <c r="H664" s="336"/>
      <c r="I664" s="336"/>
      <c r="J664" s="323"/>
      <c r="K664" s="1020" t="s">
        <v>488</v>
      </c>
      <c r="L664" s="1021"/>
      <c r="M664" s="1021"/>
      <c r="N664" s="1021"/>
      <c r="O664" s="1021"/>
      <c r="P664" s="1021"/>
      <c r="Q664" s="1021"/>
      <c r="R664" s="1021"/>
      <c r="S664" s="1021"/>
      <c r="T664" s="1021"/>
      <c r="U664" s="1021"/>
      <c r="V664" s="1022"/>
      <c r="W664" s="335"/>
      <c r="X664" s="335"/>
      <c r="Y664" s="335"/>
      <c r="Z664" s="296"/>
      <c r="AA664" s="296"/>
      <c r="AB664" s="296"/>
      <c r="AC664" s="296"/>
      <c r="AD664" s="296"/>
      <c r="AE664" s="296"/>
      <c r="AF664" s="614"/>
    </row>
    <row r="665" spans="1:41" ht="15" x14ac:dyDescent="0.25">
      <c r="A665" s="293"/>
      <c r="B665" s="330"/>
      <c r="C665" s="335"/>
      <c r="D665" s="335"/>
      <c r="E665" s="335"/>
      <c r="F665" s="336"/>
      <c r="G665" s="336"/>
      <c r="H665" s="336"/>
      <c r="I665" s="336"/>
      <c r="J665" s="323"/>
      <c r="K665" s="396" t="s">
        <v>77</v>
      </c>
      <c r="L665" s="906" t="s">
        <v>489</v>
      </c>
      <c r="M665" s="907"/>
      <c r="N665" s="907"/>
      <c r="O665" s="907"/>
      <c r="P665" s="907"/>
      <c r="Q665" s="907"/>
      <c r="R665" s="907"/>
      <c r="S665" s="907"/>
      <c r="T665" s="907"/>
      <c r="U665" s="907"/>
      <c r="V665" s="908"/>
      <c r="W665" s="335"/>
      <c r="X665" s="335"/>
      <c r="Y665" s="335"/>
      <c r="Z665" s="296"/>
      <c r="AA665" s="296"/>
      <c r="AB665" s="296"/>
      <c r="AC665" s="296"/>
      <c r="AD665" s="296"/>
      <c r="AE665" s="296"/>
      <c r="AF665" s="614"/>
    </row>
    <row r="666" spans="1:41" ht="15" x14ac:dyDescent="0.25">
      <c r="A666" s="293"/>
      <c r="B666" s="330"/>
      <c r="C666" s="335"/>
      <c r="D666" s="335"/>
      <c r="E666" s="335"/>
      <c r="F666" s="336"/>
      <c r="G666" s="336"/>
      <c r="H666" s="336"/>
      <c r="I666" s="336"/>
      <c r="J666" s="323"/>
      <c r="K666" s="396" t="s">
        <v>78</v>
      </c>
      <c r="L666" s="906" t="s">
        <v>490</v>
      </c>
      <c r="M666" s="907"/>
      <c r="N666" s="907"/>
      <c r="O666" s="907"/>
      <c r="P666" s="907"/>
      <c r="Q666" s="907"/>
      <c r="R666" s="907"/>
      <c r="S666" s="907"/>
      <c r="T666" s="907"/>
      <c r="U666" s="907"/>
      <c r="V666" s="908"/>
      <c r="W666" s="335"/>
      <c r="X666" s="335"/>
      <c r="Y666" s="335"/>
      <c r="Z666" s="296"/>
      <c r="AA666" s="296"/>
      <c r="AB666" s="296"/>
      <c r="AC666" s="296"/>
      <c r="AD666" s="296"/>
      <c r="AE666" s="296"/>
      <c r="AF666" s="614"/>
    </row>
    <row r="667" spans="1:41" ht="26.25" customHeight="1" x14ac:dyDescent="0.25">
      <c r="A667" s="293"/>
      <c r="B667" s="330"/>
      <c r="C667" s="335"/>
      <c r="D667" s="335"/>
      <c r="E667" s="335"/>
      <c r="F667" s="336"/>
      <c r="G667" s="336"/>
      <c r="H667" s="336"/>
      <c r="I667" s="336"/>
      <c r="J667" s="323"/>
      <c r="K667" s="396" t="s">
        <v>85</v>
      </c>
      <c r="L667" s="906" t="s">
        <v>491</v>
      </c>
      <c r="M667" s="907"/>
      <c r="N667" s="907"/>
      <c r="O667" s="907"/>
      <c r="P667" s="907"/>
      <c r="Q667" s="907"/>
      <c r="R667" s="907"/>
      <c r="S667" s="907"/>
      <c r="T667" s="907"/>
      <c r="U667" s="907"/>
      <c r="V667" s="908"/>
      <c r="W667" s="335"/>
      <c r="X667" s="335"/>
      <c r="Y667" s="335"/>
      <c r="Z667" s="296"/>
      <c r="AA667" s="296"/>
      <c r="AB667" s="296"/>
      <c r="AC667" s="296"/>
      <c r="AD667" s="296"/>
      <c r="AE667" s="296"/>
      <c r="AF667" s="614"/>
    </row>
    <row r="668" spans="1:41" ht="15" x14ac:dyDescent="0.25">
      <c r="A668" s="293"/>
      <c r="B668" s="330"/>
      <c r="C668" s="335"/>
      <c r="D668" s="335"/>
      <c r="E668" s="335"/>
      <c r="F668" s="336"/>
      <c r="G668" s="336"/>
      <c r="H668" s="336"/>
      <c r="I668" s="336"/>
      <c r="J668" s="323"/>
      <c r="K668" s="396" t="s">
        <v>81</v>
      </c>
      <c r="L668" s="906" t="s">
        <v>421</v>
      </c>
      <c r="M668" s="907"/>
      <c r="N668" s="907"/>
      <c r="O668" s="907"/>
      <c r="P668" s="907"/>
      <c r="Q668" s="907"/>
      <c r="R668" s="907"/>
      <c r="S668" s="907"/>
      <c r="T668" s="907"/>
      <c r="U668" s="907"/>
      <c r="V668" s="908"/>
      <c r="W668" s="335"/>
      <c r="X668" s="335"/>
      <c r="Y668" s="335"/>
      <c r="Z668" s="296"/>
      <c r="AA668" s="296"/>
      <c r="AB668" s="296"/>
      <c r="AC668" s="296"/>
      <c r="AD668" s="296"/>
      <c r="AE668" s="296"/>
      <c r="AF668" s="614"/>
    </row>
    <row r="669" spans="1:41" ht="15" x14ac:dyDescent="0.25">
      <c r="A669" s="293"/>
      <c r="B669" s="330"/>
      <c r="C669" s="335"/>
      <c r="D669" s="335"/>
      <c r="E669" s="335"/>
      <c r="F669" s="336"/>
      <c r="G669" s="336"/>
      <c r="H669" s="336"/>
      <c r="I669" s="336"/>
      <c r="J669" s="323"/>
      <c r="K669" s="396" t="s">
        <v>83</v>
      </c>
      <c r="L669" s="906" t="s">
        <v>422</v>
      </c>
      <c r="M669" s="907"/>
      <c r="N669" s="907"/>
      <c r="O669" s="907"/>
      <c r="P669" s="907"/>
      <c r="Q669" s="907"/>
      <c r="R669" s="907"/>
      <c r="S669" s="907"/>
      <c r="T669" s="907"/>
      <c r="U669" s="907"/>
      <c r="V669" s="908"/>
      <c r="W669" s="335"/>
      <c r="X669" s="335"/>
      <c r="Y669" s="335"/>
      <c r="Z669" s="296"/>
      <c r="AA669" s="296"/>
      <c r="AB669" s="296"/>
      <c r="AC669" s="296"/>
      <c r="AD669" s="296"/>
      <c r="AE669" s="296"/>
      <c r="AF669" s="614"/>
    </row>
    <row r="670" spans="1:41" ht="15" x14ac:dyDescent="0.25">
      <c r="A670" s="293"/>
      <c r="B670" s="330"/>
      <c r="C670" s="335"/>
      <c r="D670" s="335"/>
      <c r="E670" s="335"/>
      <c r="F670" s="336"/>
      <c r="G670" s="336"/>
      <c r="H670" s="336"/>
      <c r="I670" s="336"/>
      <c r="J670" s="323"/>
      <c r="K670" s="340"/>
      <c r="L670" s="535"/>
      <c r="M670" s="535"/>
      <c r="N670" s="535"/>
      <c r="O670" s="535"/>
      <c r="P670" s="535"/>
      <c r="Q670" s="535"/>
      <c r="R670" s="535"/>
      <c r="S670" s="535"/>
      <c r="T670" s="535"/>
      <c r="U670" s="535"/>
      <c r="V670" s="535"/>
      <c r="W670" s="335"/>
      <c r="X670" s="335"/>
      <c r="Y670" s="335"/>
      <c r="Z670" s="296"/>
      <c r="AA670" s="296"/>
      <c r="AB670" s="296"/>
      <c r="AC670" s="296"/>
      <c r="AD670" s="296"/>
      <c r="AE670" s="296"/>
      <c r="AF670" s="614"/>
    </row>
    <row r="671" spans="1:41" ht="26.25" customHeight="1" x14ac:dyDescent="0.25">
      <c r="A671" s="631" t="s">
        <v>498</v>
      </c>
      <c r="B671" s="1102" t="s">
        <v>739</v>
      </c>
      <c r="C671" s="1102"/>
      <c r="D671" s="1102"/>
      <c r="E671" s="1102"/>
      <c r="F671" s="1102"/>
      <c r="G671" s="1102"/>
      <c r="H671" s="1102"/>
      <c r="I671" s="1102"/>
      <c r="J671" s="1102"/>
      <c r="K671" s="1102"/>
      <c r="L671" s="1102"/>
      <c r="M671" s="1102"/>
      <c r="N671" s="1102"/>
      <c r="O671" s="1102"/>
      <c r="P671" s="1102"/>
      <c r="Q671" s="1102"/>
      <c r="R671" s="1102"/>
      <c r="S671" s="1102"/>
      <c r="T671" s="1102"/>
      <c r="U671" s="1102"/>
      <c r="V671" s="1102"/>
      <c r="W671" s="1102"/>
      <c r="X671" s="1102"/>
      <c r="Y671" s="1102"/>
      <c r="Z671" s="1102"/>
      <c r="AA671" s="1102"/>
      <c r="AB671" s="1102"/>
      <c r="AC671" s="1102"/>
      <c r="AD671" s="1102"/>
      <c r="AE671" s="296"/>
      <c r="AF671" s="614"/>
    </row>
    <row r="672" spans="1:41" ht="15" x14ac:dyDescent="0.25">
      <c r="A672" s="293"/>
      <c r="B672" s="358"/>
      <c r="C672" s="845" t="s">
        <v>737</v>
      </c>
      <c r="D672" s="845"/>
      <c r="E672" s="845"/>
      <c r="F672" s="845"/>
      <c r="G672" s="845"/>
      <c r="H672" s="845"/>
      <c r="I672" s="845"/>
      <c r="J672" s="845"/>
      <c r="K672" s="845"/>
      <c r="L672" s="845"/>
      <c r="M672" s="845"/>
      <c r="N672" s="845"/>
      <c r="O672" s="845"/>
      <c r="P672" s="845"/>
      <c r="Q672" s="845"/>
      <c r="R672" s="845"/>
      <c r="S672" s="845"/>
      <c r="T672" s="845"/>
      <c r="U672" s="845"/>
      <c r="V672" s="845"/>
      <c r="W672" s="845"/>
      <c r="X672" s="845"/>
      <c r="Y672" s="845"/>
      <c r="Z672" s="845"/>
      <c r="AA672" s="845"/>
      <c r="AB672" s="845"/>
      <c r="AC672" s="845"/>
      <c r="AD672" s="845"/>
      <c r="AE672" s="296"/>
      <c r="AF672" s="614"/>
    </row>
    <row r="673" spans="1:52" ht="15" x14ac:dyDescent="0.25">
      <c r="A673" s="293"/>
      <c r="B673" s="358"/>
      <c r="C673" s="845" t="s">
        <v>738</v>
      </c>
      <c r="D673" s="845"/>
      <c r="E673" s="845"/>
      <c r="F673" s="845"/>
      <c r="G673" s="845"/>
      <c r="H673" s="845"/>
      <c r="I673" s="845"/>
      <c r="J673" s="845"/>
      <c r="K673" s="845"/>
      <c r="L673" s="845"/>
      <c r="M673" s="845"/>
      <c r="N673" s="845"/>
      <c r="O673" s="845"/>
      <c r="P673" s="845"/>
      <c r="Q673" s="845"/>
      <c r="R673" s="845"/>
      <c r="S673" s="845"/>
      <c r="T673" s="845"/>
      <c r="U673" s="845"/>
      <c r="V673" s="845"/>
      <c r="W673" s="845"/>
      <c r="X673" s="845"/>
      <c r="Y673" s="845"/>
      <c r="Z673" s="845"/>
      <c r="AA673" s="845"/>
      <c r="AB673" s="845"/>
      <c r="AC673" s="845"/>
      <c r="AD673" s="845"/>
      <c r="AE673" s="296"/>
      <c r="AF673" s="614"/>
    </row>
    <row r="674" spans="1:52" ht="15" x14ac:dyDescent="0.25">
      <c r="A674" s="293"/>
      <c r="B674" s="377"/>
      <c r="C674" s="377"/>
      <c r="D674" s="377"/>
      <c r="E674" s="377"/>
      <c r="F674" s="377"/>
      <c r="G674" s="377"/>
      <c r="H674" s="377"/>
      <c r="I674" s="377"/>
      <c r="J674" s="377"/>
      <c r="K674" s="377"/>
      <c r="L674" s="377"/>
      <c r="M674" s="377"/>
      <c r="N674" s="377"/>
      <c r="O674" s="377"/>
      <c r="P674" s="377"/>
      <c r="Q674" s="377"/>
      <c r="R674" s="377"/>
      <c r="S674" s="377"/>
      <c r="T674" s="377"/>
      <c r="U674" s="377"/>
      <c r="V674" s="377"/>
      <c r="W674" s="377"/>
      <c r="X674" s="377"/>
      <c r="Y674" s="377"/>
      <c r="Z674" s="377"/>
      <c r="AA674" s="377"/>
      <c r="AB674" s="377"/>
      <c r="AC674" s="632"/>
      <c r="AD674" s="632"/>
      <c r="AE674" s="296"/>
      <c r="AF674" s="614"/>
      <c r="AG674">
        <f>COUNTBLANK(I678:AD682)</f>
        <v>110</v>
      </c>
    </row>
    <row r="675" spans="1:52" ht="15" x14ac:dyDescent="0.25">
      <c r="A675" s="293"/>
      <c r="B675" s="1090" t="s">
        <v>493</v>
      </c>
      <c r="C675" s="1091"/>
      <c r="D675" s="1091"/>
      <c r="E675" s="1091"/>
      <c r="F675" s="1091"/>
      <c r="G675" s="1091"/>
      <c r="H675" s="1092"/>
      <c r="I675" s="931" t="s">
        <v>973</v>
      </c>
      <c r="J675" s="931"/>
      <c r="K675" s="931"/>
      <c r="L675" s="931"/>
      <c r="M675" s="931"/>
      <c r="N675" s="931"/>
      <c r="O675" s="931"/>
      <c r="P675" s="931"/>
      <c r="Q675" s="931"/>
      <c r="R675" s="931"/>
      <c r="S675" s="931"/>
      <c r="T675" s="931"/>
      <c r="U675" s="931"/>
      <c r="V675" s="931"/>
      <c r="W675" s="931"/>
      <c r="X675" s="931"/>
      <c r="Y675" s="931"/>
      <c r="Z675" s="931"/>
      <c r="AA675" s="931"/>
      <c r="AB675" s="931"/>
      <c r="AC675" s="931"/>
      <c r="AD675" s="931"/>
      <c r="AE675" s="296"/>
      <c r="AF675" s="614"/>
    </row>
    <row r="676" spans="1:52" ht="33" customHeight="1" thickBot="1" x14ac:dyDescent="0.3">
      <c r="A676" s="293"/>
      <c r="B676" s="1093"/>
      <c r="C676" s="1094"/>
      <c r="D676" s="1094"/>
      <c r="E676" s="1094"/>
      <c r="F676" s="1094"/>
      <c r="G676" s="1094"/>
      <c r="H676" s="1095"/>
      <c r="I676" s="1084" t="s">
        <v>266</v>
      </c>
      <c r="J676" s="1085"/>
      <c r="K676" s="1084" t="s">
        <v>288</v>
      </c>
      <c r="L676" s="1085"/>
      <c r="M676" s="1084" t="s">
        <v>268</v>
      </c>
      <c r="N676" s="1085"/>
      <c r="O676" s="942" t="s">
        <v>434</v>
      </c>
      <c r="P676" s="943"/>
      <c r="Q676" s="943"/>
      <c r="R676" s="944"/>
      <c r="S676" s="942" t="s">
        <v>170</v>
      </c>
      <c r="T676" s="943"/>
      <c r="U676" s="943"/>
      <c r="V676" s="944"/>
      <c r="W676" s="942" t="s">
        <v>494</v>
      </c>
      <c r="X676" s="943"/>
      <c r="Y676" s="943"/>
      <c r="Z676" s="944"/>
      <c r="AA676" s="942" t="s">
        <v>172</v>
      </c>
      <c r="AB676" s="943"/>
      <c r="AC676" s="943"/>
      <c r="AD676" s="944"/>
      <c r="AE676" s="296"/>
      <c r="AF676" s="614"/>
      <c r="AG676" s="839" t="s">
        <v>266</v>
      </c>
      <c r="AH676" s="839"/>
      <c r="AI676" s="839"/>
      <c r="AJ676" s="839" t="s">
        <v>288</v>
      </c>
      <c r="AK676" s="839"/>
      <c r="AL676" s="839"/>
      <c r="AM676" s="839" t="s">
        <v>268</v>
      </c>
      <c r="AN676" s="839"/>
      <c r="AO676" s="839"/>
      <c r="AR676" s="839" t="s">
        <v>6594</v>
      </c>
      <c r="AS676" s="839"/>
      <c r="AT676" s="839" t="s">
        <v>6595</v>
      </c>
      <c r="AU676" s="839"/>
      <c r="AV676" s="839" t="s">
        <v>6596</v>
      </c>
      <c r="AW676" s="839"/>
      <c r="AX676" s="839" t="s">
        <v>6597</v>
      </c>
      <c r="AY676" s="839"/>
    </row>
    <row r="677" spans="1:52" ht="63.75" customHeight="1" thickBot="1" x14ac:dyDescent="0.3">
      <c r="A677" s="293"/>
      <c r="B677" s="1096"/>
      <c r="C677" s="1097"/>
      <c r="D677" s="1097"/>
      <c r="E677" s="1097"/>
      <c r="F677" s="1097"/>
      <c r="G677" s="1097"/>
      <c r="H677" s="1098"/>
      <c r="I677" s="1086"/>
      <c r="J677" s="1087"/>
      <c r="K677" s="1086"/>
      <c r="L677" s="1087"/>
      <c r="M677" s="1086"/>
      <c r="N677" s="1087"/>
      <c r="O677" s="1088" t="s">
        <v>288</v>
      </c>
      <c r="P677" s="1089"/>
      <c r="Q677" s="1088" t="s">
        <v>268</v>
      </c>
      <c r="R677" s="1089"/>
      <c r="S677" s="1088" t="s">
        <v>288</v>
      </c>
      <c r="T677" s="1089"/>
      <c r="U677" s="1088" t="s">
        <v>268</v>
      </c>
      <c r="V677" s="1089"/>
      <c r="W677" s="1088" t="s">
        <v>288</v>
      </c>
      <c r="X677" s="1089"/>
      <c r="Y677" s="1088" t="s">
        <v>268</v>
      </c>
      <c r="Z677" s="1089"/>
      <c r="AA677" s="1088" t="s">
        <v>288</v>
      </c>
      <c r="AB677" s="1089"/>
      <c r="AC677" s="1088" t="s">
        <v>268</v>
      </c>
      <c r="AD677" s="1089"/>
      <c r="AE677" s="296"/>
      <c r="AF677" s="614"/>
      <c r="AG677" s="745" t="s">
        <v>6558</v>
      </c>
      <c r="AH677" s="746" t="s">
        <v>6370</v>
      </c>
      <c r="AI677" s="747" t="s">
        <v>6559</v>
      </c>
      <c r="AJ677" s="745" t="s">
        <v>6558</v>
      </c>
      <c r="AK677" s="746" t="s">
        <v>6370</v>
      </c>
      <c r="AL677" s="747" t="s">
        <v>6559</v>
      </c>
      <c r="AM677" s="746" t="s">
        <v>6558</v>
      </c>
      <c r="AN677" s="746" t="s">
        <v>6370</v>
      </c>
      <c r="AO677" s="747" t="s">
        <v>6559</v>
      </c>
      <c r="AQ677" s="696"/>
      <c r="AR677" s="718" t="s">
        <v>6592</v>
      </c>
      <c r="AS677" s="719" t="s">
        <v>6593</v>
      </c>
      <c r="AT677" s="719" t="s">
        <v>6592</v>
      </c>
      <c r="AU677" s="719" t="s">
        <v>6593</v>
      </c>
      <c r="AV677" s="719" t="s">
        <v>6592</v>
      </c>
      <c r="AW677" s="719" t="s">
        <v>6593</v>
      </c>
      <c r="AX677" s="719" t="s">
        <v>6592</v>
      </c>
      <c r="AY677" s="720" t="s">
        <v>6593</v>
      </c>
    </row>
    <row r="678" spans="1:52" ht="15" x14ac:dyDescent="0.25">
      <c r="A678" s="293"/>
      <c r="B678" s="396" t="s">
        <v>77</v>
      </c>
      <c r="C678" s="848" t="s">
        <v>495</v>
      </c>
      <c r="D678" s="849"/>
      <c r="E678" s="849"/>
      <c r="F678" s="849"/>
      <c r="G678" s="849"/>
      <c r="H678" s="850"/>
      <c r="I678" s="851"/>
      <c r="J678" s="853"/>
      <c r="K678" s="851"/>
      <c r="L678" s="853"/>
      <c r="M678" s="851"/>
      <c r="N678" s="853"/>
      <c r="O678" s="851"/>
      <c r="P678" s="862"/>
      <c r="Q678" s="851"/>
      <c r="R678" s="862"/>
      <c r="S678" s="851"/>
      <c r="T678" s="862"/>
      <c r="U678" s="851"/>
      <c r="V678" s="862"/>
      <c r="W678" s="851"/>
      <c r="X678" s="862"/>
      <c r="Y678" s="851"/>
      <c r="Z678" s="862"/>
      <c r="AA678" s="851"/>
      <c r="AB678" s="862"/>
      <c r="AC678" s="851"/>
      <c r="AD678" s="862"/>
      <c r="AE678" s="296"/>
      <c r="AF678" s="614"/>
      <c r="AG678" s="735">
        <f>COUNTIF(K678:N678,"NS")</f>
        <v>0</v>
      </c>
      <c r="AH678" s="715">
        <f>SUM(K678:N678)</f>
        <v>0</v>
      </c>
      <c r="AI678" s="736">
        <f>IF($AG$674=110,0,IF(OR(AND(I678=0,AG678&gt;0),AND(I678="NS",AH678&gt;0),AND(I678="NS",AG678=0,AH678=0)),1,IF(OR(AND(I678&gt;0,AG678=2),AND(I678="NS",AG678=2),AND(I678="NS",AH678=0,AG678&gt;0),I678=AH678),0,1)))</f>
        <v>0</v>
      </c>
      <c r="AJ678" s="730">
        <f>SUM(COUNTIF(O678,"NS"),COUNTIF(S678,"NS"),COUNTIF(W678,"NS"),COUNTIF(AA678,"NS"))</f>
        <v>0</v>
      </c>
      <c r="AK678" s="706">
        <f>SUM(O678,S678,W678,AA678)</f>
        <v>0</v>
      </c>
      <c r="AL678" s="740">
        <f>IF($AG$674=110,0,IF(OR(AND(K678=0,AJ678&gt;0),AND(K678="NS",AK678&gt;0),AND(K678="NS",AK678=0,AJ678=0)),1,IF(OR(AND(AJ678&gt;=2,K678&gt;AK678),AND(K678="NS",AK678=0,AJ678&gt;0),K678=AK678),0,1)))</f>
        <v>0</v>
      </c>
      <c r="AM678" s="721">
        <f>SUM(COUNTIF(Q678,"NS"),COUNTIF(U678,"NS"),COUNTIF(Y678,"NS"),COUNTIF(AC678,"NS"))</f>
        <v>0</v>
      </c>
      <c r="AN678" s="706">
        <f>SUM(Q678,U678,Y678,AC678)</f>
        <v>0</v>
      </c>
      <c r="AO678" s="740">
        <f>IF($AG$674=110,0,IF(OR(AND(M678=0,AM678&gt;0),AND(M678="NS",AN678&gt;0),AND(M678="NS",AN678=0,AM678=0)),1,IF(OR(AND(AM678&gt;=2,M678&gt;AN678),AND(M678="NS",AN678=0,AM678&gt;0),M678=AN678),0,1)))</f>
        <v>0</v>
      </c>
      <c r="AQ678" s="722" t="s">
        <v>6590</v>
      </c>
      <c r="AR678" s="725">
        <f>$O$656</f>
        <v>0</v>
      </c>
      <c r="AS678" s="726">
        <f>$S$656</f>
        <v>0</v>
      </c>
      <c r="AT678" s="726">
        <f>$O$657</f>
        <v>0</v>
      </c>
      <c r="AU678" s="726">
        <f>$S$657</f>
        <v>0</v>
      </c>
      <c r="AV678" s="726">
        <f>$O$658</f>
        <v>0</v>
      </c>
      <c r="AW678" s="726">
        <f>$S$658</f>
        <v>0</v>
      </c>
      <c r="AX678" s="726">
        <f>$O$659</f>
        <v>0</v>
      </c>
      <c r="AY678" s="727">
        <f>$S$659</f>
        <v>0</v>
      </c>
    </row>
    <row r="679" spans="1:52" ht="15" x14ac:dyDescent="0.25">
      <c r="A679" s="293"/>
      <c r="B679" s="396" t="s">
        <v>78</v>
      </c>
      <c r="C679" s="848" t="s">
        <v>974</v>
      </c>
      <c r="D679" s="849"/>
      <c r="E679" s="849"/>
      <c r="F679" s="849"/>
      <c r="G679" s="849"/>
      <c r="H679" s="850"/>
      <c r="I679" s="851"/>
      <c r="J679" s="853"/>
      <c r="K679" s="851"/>
      <c r="L679" s="853"/>
      <c r="M679" s="851"/>
      <c r="N679" s="853"/>
      <c r="O679" s="851"/>
      <c r="P679" s="862"/>
      <c r="Q679" s="851"/>
      <c r="R679" s="862"/>
      <c r="S679" s="851"/>
      <c r="T679" s="862"/>
      <c r="U679" s="851"/>
      <c r="V679" s="862"/>
      <c r="W679" s="851"/>
      <c r="X679" s="862"/>
      <c r="Y679" s="851"/>
      <c r="Z679" s="862"/>
      <c r="AA679" s="851"/>
      <c r="AB679" s="862"/>
      <c r="AC679" s="851"/>
      <c r="AD679" s="862"/>
      <c r="AE679" s="296"/>
      <c r="AF679" s="614"/>
      <c r="AG679" s="735">
        <f>COUNTIF(K679:N679,"NS")</f>
        <v>0</v>
      </c>
      <c r="AH679" s="715">
        <f>SUM(K679:N679)</f>
        <v>0</v>
      </c>
      <c r="AI679" s="736">
        <f>IF($AG$674=110,0,IF(OR(AND(I679=0,AG679&gt;0),AND(I679="NS",AH679&gt;0),AND(I679="NS",AG679=0,AH679=0)),1,IF(OR(AND(I679&gt;0,AG679=2),AND(I679="NS",AG679=2),AND(I679="NS",AH679=0,AG679&gt;0),I679=AH679),0,1)))</f>
        <v>0</v>
      </c>
      <c r="AJ679" s="730">
        <f>SUM(COUNTIF(O679,"NS"),COUNTIF(S679,"NS"),COUNTIF(W679,"NS"),COUNTIF(AA679,"NS"))</f>
        <v>0</v>
      </c>
      <c r="AK679" s="706">
        <f>SUM(O679,S679,W679,AA679)</f>
        <v>0</v>
      </c>
      <c r="AL679" s="740">
        <f>IF($AG$674=110,0,IF(OR(AND(K679=0,AJ679&gt;0),AND(K679="NS",AK679&gt;0),AND(K679="NS",AK679=0,AJ679=0)),1,IF(OR(AND(AJ679&gt;=2,K679&gt;AK679),AND(K679="NS",AK679=0,AJ679&gt;0),K679=AK679),0,1)))</f>
        <v>0</v>
      </c>
      <c r="AM679" s="721">
        <f>SUM(COUNTIF(Q679,"NS"),COUNTIF(U679,"NS"),COUNTIF(Y679,"NS"),COUNTIF(AC679,"NS"))</f>
        <v>0</v>
      </c>
      <c r="AN679" s="706">
        <f>SUM(Q679,U679,Y679,AC679)</f>
        <v>0</v>
      </c>
      <c r="AO679" s="740">
        <f>IF($AG$674=110,0,IF(OR(AND(M679=0,AM679&gt;0),AND(M679="NS",AN679&gt;0),AND(M679="NS",AN679=0,AM679=0)),1,IF(OR(AND(AM679&gt;=2,M679&gt;AN679),AND(M679="NS",AN679=0,AM679&gt;0),M679=AN679),0,1)))</f>
        <v>0</v>
      </c>
      <c r="AQ679" s="723" t="s">
        <v>6591</v>
      </c>
      <c r="AR679" s="728">
        <f>SUM(O678:P682)</f>
        <v>0</v>
      </c>
      <c r="AS679" s="717">
        <f>SUM(Q678:R682)</f>
        <v>0</v>
      </c>
      <c r="AT679" s="717">
        <f>SUM(S678:T682)</f>
        <v>0</v>
      </c>
      <c r="AU679" s="717">
        <f>SUM(U678:V682)</f>
        <v>0</v>
      </c>
      <c r="AV679" s="717">
        <f>SUM(W678:X682)</f>
        <v>0</v>
      </c>
      <c r="AW679" s="717">
        <f>SUM(Y678:Z682)</f>
        <v>0</v>
      </c>
      <c r="AX679" s="717">
        <f>SUM(AA678:AB682)</f>
        <v>0</v>
      </c>
      <c r="AY679" s="729">
        <f>SUM(AC678:AD682)</f>
        <v>0</v>
      </c>
    </row>
    <row r="680" spans="1:52" ht="15" x14ac:dyDescent="0.25">
      <c r="A680" s="293"/>
      <c r="B680" s="396" t="s">
        <v>85</v>
      </c>
      <c r="C680" s="848" t="s">
        <v>496</v>
      </c>
      <c r="D680" s="849"/>
      <c r="E680" s="849"/>
      <c r="F680" s="849"/>
      <c r="G680" s="849"/>
      <c r="H680" s="850"/>
      <c r="I680" s="851"/>
      <c r="J680" s="853"/>
      <c r="K680" s="851"/>
      <c r="L680" s="853"/>
      <c r="M680" s="851"/>
      <c r="N680" s="853"/>
      <c r="O680" s="851"/>
      <c r="P680" s="862"/>
      <c r="Q680" s="851"/>
      <c r="R680" s="862"/>
      <c r="S680" s="851"/>
      <c r="T680" s="862"/>
      <c r="U680" s="851"/>
      <c r="V680" s="862"/>
      <c r="W680" s="851"/>
      <c r="X680" s="862"/>
      <c r="Y680" s="851"/>
      <c r="Z680" s="862"/>
      <c r="AA680" s="851"/>
      <c r="AB680" s="862"/>
      <c r="AC680" s="851"/>
      <c r="AD680" s="862"/>
      <c r="AE680" s="296"/>
      <c r="AF680" s="614"/>
      <c r="AG680" s="735">
        <f>COUNTIF(K680:N680,"NS")</f>
        <v>0</v>
      </c>
      <c r="AH680" s="715">
        <f>SUM(K680:N680)</f>
        <v>0</v>
      </c>
      <c r="AI680" s="736">
        <f>IF($AG$674=110,0,IF(OR(AND(I680=0,AG680&gt;0),AND(I680="NS",AH680&gt;0),AND(I680="NS",AG680=0,AH680=0)),1,IF(OR(AND(I680&gt;0,AG680=2),AND(I680="NS",AG680=2),AND(I680="NS",AH680=0,AG680&gt;0),I680=AH680),0,1)))</f>
        <v>0</v>
      </c>
      <c r="AJ680" s="730">
        <f>SUM(COUNTIF(O680,"NS"),COUNTIF(S680,"NS"),COUNTIF(W680,"NS"),COUNTIF(AA680,"NS"))</f>
        <v>0</v>
      </c>
      <c r="AK680" s="706">
        <f>SUM(O680,S680,W680,AA680)</f>
        <v>0</v>
      </c>
      <c r="AL680" s="740">
        <f>IF($AG$674=110,0,IF(OR(AND(K680=0,AJ680&gt;0),AND(K680="NS",AK680&gt;0),AND(K680="NS",AK680=0,AJ680=0)),1,IF(OR(AND(AJ680&gt;=2,K680&gt;AK680),AND(K680="NS",AK680=0,AJ680&gt;0),K680=AK680),0,1)))</f>
        <v>0</v>
      </c>
      <c r="AM680" s="721">
        <f>SUM(COUNTIF(Q680,"NS"),COUNTIF(U680,"NS"),COUNTIF(Y680,"NS"),COUNTIF(AC680,"NS"))</f>
        <v>0</v>
      </c>
      <c r="AN680" s="706">
        <f>SUM(Q680,U680,Y680,AC680)</f>
        <v>0</v>
      </c>
      <c r="AO680" s="740">
        <f>IF($AG$674=110,0,IF(OR(AND(M680=0,AM680&gt;0),AND(M680="NS",AN680&gt;0),AND(M680="NS",AN680=0,AM680=0)),1,IF(OR(AND(AM680&gt;=2,M680&gt;AN680),AND(M680="NS",AN680=0,AM680&gt;0),M680=AN680),0,1)))</f>
        <v>0</v>
      </c>
      <c r="AQ680" s="723" t="s">
        <v>6558</v>
      </c>
      <c r="AR680" s="730">
        <f>COUNTIF(O678:P682,"NS")</f>
        <v>0</v>
      </c>
      <c r="AS680" s="706">
        <f>COUNTIF(Q678:R682,"NS")</f>
        <v>0</v>
      </c>
      <c r="AT680" s="706">
        <f>COUNTIF(S678:T682,"NS")</f>
        <v>0</v>
      </c>
      <c r="AU680" s="706">
        <f>COUNTIF(U678:V682,"NS")</f>
        <v>0</v>
      </c>
      <c r="AV680" s="706">
        <f>COUNTIF(W678:X682,"NS")</f>
        <v>0</v>
      </c>
      <c r="AW680" s="706">
        <f>COUNTIF(Y678:Z682,"NS")</f>
        <v>0</v>
      </c>
      <c r="AX680" s="706">
        <f>COUNTIF(AA678:AB682,"NS")</f>
        <v>0</v>
      </c>
      <c r="AY680" s="731">
        <f>COUNTIF(AC678:AD682,"NS")</f>
        <v>0</v>
      </c>
    </row>
    <row r="681" spans="1:52" ht="15.75" thickBot="1" x14ac:dyDescent="0.3">
      <c r="A681" s="293"/>
      <c r="B681" s="396" t="s">
        <v>81</v>
      </c>
      <c r="C681" s="848" t="s">
        <v>497</v>
      </c>
      <c r="D681" s="849"/>
      <c r="E681" s="849"/>
      <c r="F681" s="849"/>
      <c r="G681" s="849"/>
      <c r="H681" s="850"/>
      <c r="I681" s="851"/>
      <c r="J681" s="853"/>
      <c r="K681" s="851"/>
      <c r="L681" s="853"/>
      <c r="M681" s="851"/>
      <c r="N681" s="853"/>
      <c r="O681" s="851"/>
      <c r="P681" s="862"/>
      <c r="Q681" s="851"/>
      <c r="R681" s="862"/>
      <c r="S681" s="851"/>
      <c r="T681" s="862"/>
      <c r="U681" s="851"/>
      <c r="V681" s="862"/>
      <c r="W681" s="851"/>
      <c r="X681" s="862"/>
      <c r="Y681" s="851"/>
      <c r="Z681" s="862"/>
      <c r="AA681" s="851"/>
      <c r="AB681" s="862"/>
      <c r="AC681" s="851"/>
      <c r="AD681" s="862"/>
      <c r="AE681" s="296"/>
      <c r="AF681" s="614"/>
      <c r="AG681" s="735">
        <f>COUNTIF(K681:N681,"NS")</f>
        <v>0</v>
      </c>
      <c r="AH681" s="715">
        <f>SUM(K681:N681)</f>
        <v>0</v>
      </c>
      <c r="AI681" s="736">
        <f>IF($AG$674=110,0,IF(OR(AND(I681=0,AG681&gt;0),AND(I681="NS",AH681&gt;0),AND(I681="NS",AG681=0,AH681=0)),1,IF(OR(AND(I681&gt;0,AG681=2),AND(I681="NS",AG681=2),AND(I681="NS",AH681=0,AG681&gt;0),I681=AH681),0,1)))</f>
        <v>0</v>
      </c>
      <c r="AJ681" s="730">
        <f>SUM(COUNTIF(O681,"NS"),COUNTIF(S681,"NS"),COUNTIF(W681,"NS"),COUNTIF(AA681,"NS"))</f>
        <v>0</v>
      </c>
      <c r="AK681" s="706">
        <f>SUM(O681,S681,W681,AA681)</f>
        <v>0</v>
      </c>
      <c r="AL681" s="740">
        <f>IF($AG$674=110,0,IF(OR(AND(K681=0,AJ681&gt;0),AND(K681="NS",AK681&gt;0),AND(K681="NS",AK681=0,AJ681=0)),1,IF(OR(AND(AJ681&gt;=2,K681&gt;AK681),AND(K681="NS",AK681=0,AJ681&gt;0),K681=AK681),0,1)))</f>
        <v>0</v>
      </c>
      <c r="AM681" s="721">
        <f>SUM(COUNTIF(Q681,"NS"),COUNTIF(U681,"NS"),COUNTIF(Y681,"NS"),COUNTIF(AC681,"NS"))</f>
        <v>0</v>
      </c>
      <c r="AN681" s="706">
        <f>SUM(Q681,U681,Y681,AC681)</f>
        <v>0</v>
      </c>
      <c r="AO681" s="740">
        <f>IF($AG$674=110,0,IF(OR(AND(M681=0,AM681&gt;0),AND(M681="NS",AN681&gt;0),AND(M681="NS",AN681=0,AM681=0)),1,IF(OR(AND(AM681&gt;=2,M681&gt;AN681),AND(M681="NS",AN681=0,AM681&gt;0),M681=AN681),0,1)))</f>
        <v>0</v>
      </c>
      <c r="AQ681" s="724" t="s">
        <v>6559</v>
      </c>
      <c r="AR681" s="732">
        <f>IF($AG$674=110,0,IF(OR(AND(AR678=0,AR680&gt;0),AND(AR678="NS",AR679=0,AR680=0),AND(AR678="NS",AR679&gt;0,AR679&lt;&gt;"NS")),1,IF(OR(AND(AR678="NS",AR679=0,AR680&gt;0),AND(AR680&gt;=2,AR679&lt;AR678),AR678=AR679),0,1)))</f>
        <v>0</v>
      </c>
      <c r="AS681" s="733">
        <f t="shared" ref="AS681:AY681" si="20">IF($AG$674=110,0,IF(OR(AND(AS678=0,AS680&gt;0),AND(AS678="NS",AS679=0,AS680=0),AND(AS678="NS",AS679&gt;0,AS679&lt;&gt;"NS")),1,IF(OR(AND(AS678="NS",AS679=0,AS680&gt;0),AND(AS680&gt;=2,AS679&lt;AS678),AS678=AS679),0,1)))</f>
        <v>0</v>
      </c>
      <c r="AT681" s="733">
        <f t="shared" si="20"/>
        <v>0</v>
      </c>
      <c r="AU681" s="733">
        <f t="shared" si="20"/>
        <v>0</v>
      </c>
      <c r="AV681" s="733">
        <f t="shared" si="20"/>
        <v>0</v>
      </c>
      <c r="AW681" s="733">
        <f t="shared" si="20"/>
        <v>0</v>
      </c>
      <c r="AX681" s="733">
        <f t="shared" si="20"/>
        <v>0</v>
      </c>
      <c r="AY681" s="734">
        <f t="shared" si="20"/>
        <v>0</v>
      </c>
      <c r="AZ681" s="692">
        <f>SUM(AR681:AY681)</f>
        <v>0</v>
      </c>
    </row>
    <row r="682" spans="1:52" ht="15.75" thickBot="1" x14ac:dyDescent="0.3">
      <c r="A682" s="293"/>
      <c r="B682" s="396" t="s">
        <v>90</v>
      </c>
      <c r="C682" s="848" t="s">
        <v>131</v>
      </c>
      <c r="D682" s="849"/>
      <c r="E682" s="849"/>
      <c r="F682" s="849"/>
      <c r="G682" s="849"/>
      <c r="H682" s="850"/>
      <c r="I682" s="851"/>
      <c r="J682" s="853"/>
      <c r="K682" s="851"/>
      <c r="L682" s="853"/>
      <c r="M682" s="851"/>
      <c r="N682" s="853"/>
      <c r="O682" s="851"/>
      <c r="P682" s="862"/>
      <c r="Q682" s="851"/>
      <c r="R682" s="862"/>
      <c r="S682" s="851"/>
      <c r="T682" s="862"/>
      <c r="U682" s="851"/>
      <c r="V682" s="862"/>
      <c r="W682" s="851"/>
      <c r="X682" s="862"/>
      <c r="Y682" s="851"/>
      <c r="Z682" s="862"/>
      <c r="AA682" s="851"/>
      <c r="AB682" s="862"/>
      <c r="AC682" s="851"/>
      <c r="AD682" s="862"/>
      <c r="AE682" s="296"/>
      <c r="AF682" s="614"/>
      <c r="AG682" s="737">
        <f>COUNTIF(K682:N682,"NS")</f>
        <v>0</v>
      </c>
      <c r="AH682" s="738">
        <f>SUM(K682:N682)</f>
        <v>0</v>
      </c>
      <c r="AI682" s="739">
        <f>IF($AG$674=110,0,IF(OR(AND(I682=0,AG682&gt;0),AND(I682="NS",AH682&gt;0),AND(I682="NS",AG682=0,AH682=0)),1,IF(OR(AND(I682&gt;0,AG682=2),AND(I682="NS",AG682=2),AND(I682="NS",AH682=0,AG682&gt;0),I682=AH682),0,1)))</f>
        <v>0</v>
      </c>
      <c r="AJ682" s="741">
        <f>SUM(COUNTIF(O682,"NS"),COUNTIF(S682,"NS"),COUNTIF(W682,"NS"),COUNTIF(AA682,"NS"))</f>
        <v>0</v>
      </c>
      <c r="AK682" s="742">
        <f>SUM(O682,S682,W682,AA682)</f>
        <v>0</v>
      </c>
      <c r="AL682" s="743">
        <f>IF($AG$674=110,0,IF(OR(AND(K682=0,AJ682&gt;0),AND(K682="NS",AK682&gt;0),AND(K682="NS",AK682=0,AJ682=0)),1,IF(OR(AND(AJ682&gt;=2,K682&gt;AK682),AND(K682="NS",AK682=0,AJ682&gt;0),K682=AK682),0,1)))</f>
        <v>0</v>
      </c>
      <c r="AM682" s="744">
        <f>SUM(COUNTIF(Q682,"NS"),COUNTIF(U682,"NS"),COUNTIF(Y682,"NS"),COUNTIF(AC682,"NS"))</f>
        <v>0</v>
      </c>
      <c r="AN682" s="742">
        <f>SUM(Q682,U682,Y682,AC682)</f>
        <v>0</v>
      </c>
      <c r="AO682" s="743">
        <f>IF($AG$674=110,0,IF(OR(AND(M682=0,AM682&gt;0),AND(M682="NS",AN682&gt;0),AND(M682="NS",AN682=0,AM682=0)),1,IF(OR(AND(AM682&gt;=2,M682&gt;AN682),AND(M682="NS",AN682=0,AM682&gt;0),M682=AN682),0,1)))</f>
        <v>0</v>
      </c>
    </row>
    <row r="683" spans="1:52" ht="15.75" x14ac:dyDescent="0.25">
      <c r="A683" s="293"/>
      <c r="B683" s="632"/>
      <c r="C683" s="632"/>
      <c r="D683" s="632"/>
      <c r="E683" s="632"/>
      <c r="F683" s="632"/>
      <c r="G683" s="632"/>
      <c r="H683" s="410" t="s">
        <v>487</v>
      </c>
      <c r="I683" s="1054">
        <f>IF(AND(COUNTIF(I678:J682,"NS")&gt;0,SUM(I678:J682)=0),"NS",SUM(I678:J682))</f>
        <v>0</v>
      </c>
      <c r="J683" s="1056"/>
      <c r="K683" s="1054">
        <f>IF(AND(COUNTIF(K678:L682,"NS")&gt;0,SUM(K678:L682)=0),"NS",SUM(K678:L682))</f>
        <v>0</v>
      </c>
      <c r="L683" s="1056"/>
      <c r="M683" s="1054">
        <f>IF(AND(COUNTIF(M678:N682,"NS")&gt;0,SUM(M678:N682)=0),"NS",SUM(M678:N682))</f>
        <v>0</v>
      </c>
      <c r="N683" s="1056"/>
      <c r="O683" s="1054">
        <f>IF(AND(COUNTIF(O678:P682,"NS")&gt;0,SUM(O678:P682)=0),"NS",SUM(O678:P682))</f>
        <v>0</v>
      </c>
      <c r="P683" s="1056"/>
      <c r="Q683" s="1054">
        <f>IF(AND(COUNTIF(Q678:R682,"NS")&gt;0,SUM(Q678:R682)=0),"NS",SUM(Q678:R682))</f>
        <v>0</v>
      </c>
      <c r="R683" s="1056"/>
      <c r="S683" s="1054">
        <f>IF(AND(COUNTIF(S678:T682,"NS")&gt;0,SUM(S678:T682)=0),"NS",SUM(S678:T682))</f>
        <v>0</v>
      </c>
      <c r="T683" s="1056"/>
      <c r="U683" s="1054">
        <f>IF(AND(COUNTIF(U678:V682,"NS")&gt;0,SUM(U678:V682)=0),"NS",SUM(U678:V682))</f>
        <v>0</v>
      </c>
      <c r="V683" s="1056"/>
      <c r="W683" s="1054">
        <f>IF(AND(COUNTIF(W678:X682,"NS")&gt;0,SUM(W678:X682)=0),"NS",SUM(W678:X682))</f>
        <v>0</v>
      </c>
      <c r="X683" s="1056"/>
      <c r="Y683" s="1054">
        <f>IF(AND(COUNTIF(Y678:Z682,"NS")&gt;0,SUM(Y678:Z682)=0),"NS",SUM(Y678:Z682))</f>
        <v>0</v>
      </c>
      <c r="Z683" s="1056"/>
      <c r="AA683" s="1054">
        <f>IF(AND(COUNTIF(AA678:AB682,"NS")&gt;0,SUM(AA678:AB682)=0),"NS",SUM(AA678:AB682))</f>
        <v>0</v>
      </c>
      <c r="AB683" s="1056"/>
      <c r="AC683" s="1054">
        <f>IF(AND(COUNTIF(AC678:AD682,"NS")&gt;0,SUM(AC678:AD682)=0),"NS",SUM(AC678:AD682))</f>
        <v>0</v>
      </c>
      <c r="AD683" s="1056"/>
      <c r="AE683" s="296"/>
      <c r="AF683" s="614"/>
      <c r="AI683" s="704">
        <f>SUM(AI678:AI682)</f>
        <v>0</v>
      </c>
      <c r="AL683" s="704">
        <f>SUM(AL678:AL682)</f>
        <v>0</v>
      </c>
      <c r="AO683" s="704">
        <f>SUM(AO678:AO682)</f>
        <v>0</v>
      </c>
    </row>
    <row r="684" spans="1:52" ht="15" x14ac:dyDescent="0.25">
      <c r="A684" s="293"/>
      <c r="B684" s="837" t="str">
        <f>IF(SUM(AI683:AO683)=0,"","ERROR: Revisar la suma por fila ya que no coincide con el total")</f>
        <v/>
      </c>
      <c r="C684" s="837"/>
      <c r="D684" s="837"/>
      <c r="E684" s="837"/>
      <c r="F684" s="837"/>
      <c r="G684" s="837"/>
      <c r="H684" s="837"/>
      <c r="I684" s="837"/>
      <c r="J684" s="837"/>
      <c r="K684" s="837"/>
      <c r="L684" s="837"/>
      <c r="M684" s="837"/>
      <c r="N684" s="837"/>
      <c r="O684" s="837"/>
      <c r="P684" s="837"/>
      <c r="Q684" s="837"/>
      <c r="R684" s="837"/>
      <c r="S684" s="837"/>
      <c r="T684" s="837"/>
      <c r="U684" s="837"/>
      <c r="V684" s="837"/>
      <c r="W684" s="837"/>
      <c r="X684" s="837"/>
      <c r="Y684" s="837"/>
      <c r="Z684" s="837"/>
      <c r="AA684" s="837"/>
      <c r="AB684" s="837"/>
      <c r="AC684" s="837"/>
      <c r="AD684" s="837"/>
      <c r="AE684" s="296"/>
      <c r="AF684" s="614"/>
      <c r="AI684" s="704"/>
      <c r="AL684" s="704"/>
      <c r="AO684" s="704"/>
    </row>
    <row r="685" spans="1:52" ht="15" x14ac:dyDescent="0.25">
      <c r="A685" s="293"/>
      <c r="B685" s="837" t="str">
        <f>IF(AZ681=0,"","ERROR: Revisar los datos registrados ya que no coinciden con las cantidades correspondientes de la pregunta anterior")</f>
        <v/>
      </c>
      <c r="C685" s="837"/>
      <c r="D685" s="837"/>
      <c r="E685" s="837"/>
      <c r="F685" s="837"/>
      <c r="G685" s="837"/>
      <c r="H685" s="837"/>
      <c r="I685" s="837"/>
      <c r="J685" s="837"/>
      <c r="K685" s="837"/>
      <c r="L685" s="837"/>
      <c r="M685" s="837"/>
      <c r="N685" s="837"/>
      <c r="O685" s="837"/>
      <c r="P685" s="837"/>
      <c r="Q685" s="837"/>
      <c r="R685" s="837"/>
      <c r="S685" s="837"/>
      <c r="T685" s="837"/>
      <c r="U685" s="837"/>
      <c r="V685" s="837"/>
      <c r="W685" s="837"/>
      <c r="X685" s="837"/>
      <c r="Y685" s="837"/>
      <c r="Z685" s="837"/>
      <c r="AA685" s="837"/>
      <c r="AB685" s="837"/>
      <c r="AC685" s="837"/>
      <c r="AD685" s="837"/>
      <c r="AE685" s="296"/>
      <c r="AF685" s="614"/>
      <c r="AI685" s="704"/>
      <c r="AL685" s="704"/>
      <c r="AO685" s="704"/>
    </row>
    <row r="686" spans="1:52" ht="15" x14ac:dyDescent="0.25">
      <c r="A686" s="293"/>
      <c r="B686" s="855" t="str">
        <f>IF(OR(AG674=110,AG674=55),"","ERROR: Favor de llenar todas la celdas, si no se cuenta con la información registrar NS")</f>
        <v/>
      </c>
      <c r="C686" s="855"/>
      <c r="D686" s="855"/>
      <c r="E686" s="855"/>
      <c r="F686" s="855"/>
      <c r="G686" s="855"/>
      <c r="H686" s="855"/>
      <c r="I686" s="855"/>
      <c r="J686" s="855"/>
      <c r="K686" s="855"/>
      <c r="L686" s="855"/>
      <c r="M686" s="855"/>
      <c r="N686" s="855"/>
      <c r="O686" s="855"/>
      <c r="P686" s="855"/>
      <c r="Q686" s="855"/>
      <c r="R686" s="855"/>
      <c r="S686" s="855"/>
      <c r="T686" s="855"/>
      <c r="U686" s="855"/>
      <c r="V686" s="855"/>
      <c r="W686" s="855"/>
      <c r="X686" s="855"/>
      <c r="Y686" s="855"/>
      <c r="Z686" s="855"/>
      <c r="AA686" s="855"/>
      <c r="AB686" s="855"/>
      <c r="AC686" s="855"/>
      <c r="AD686" s="855"/>
      <c r="AE686" s="296"/>
      <c r="AF686" s="614"/>
    </row>
    <row r="687" spans="1:52" ht="15" x14ac:dyDescent="0.25">
      <c r="A687" s="293"/>
      <c r="B687" s="373"/>
      <c r="C687" s="373"/>
      <c r="D687" s="373"/>
      <c r="E687" s="373"/>
      <c r="F687" s="373"/>
      <c r="G687" s="373"/>
      <c r="H687" s="373"/>
      <c r="I687" s="373"/>
      <c r="J687" s="373"/>
      <c r="K687" s="373"/>
      <c r="L687" s="373"/>
      <c r="M687" s="373"/>
      <c r="N687" s="373"/>
      <c r="O687" s="373"/>
      <c r="P687" s="373"/>
      <c r="Q687" s="373"/>
      <c r="R687" s="373"/>
      <c r="S687" s="373"/>
      <c r="T687" s="373"/>
      <c r="U687" s="373"/>
      <c r="V687" s="373"/>
      <c r="W687" s="373"/>
      <c r="X687" s="373"/>
      <c r="Y687" s="373"/>
      <c r="Z687" s="373"/>
      <c r="AA687" s="373"/>
      <c r="AB687" s="373"/>
      <c r="AC687" s="373"/>
      <c r="AD687" s="373"/>
      <c r="AE687" s="296"/>
      <c r="AF687" s="614"/>
    </row>
    <row r="688" spans="1:52" ht="42" customHeight="1" x14ac:dyDescent="0.25">
      <c r="A688" s="404" t="s">
        <v>509</v>
      </c>
      <c r="B688" s="859" t="s">
        <v>975</v>
      </c>
      <c r="C688" s="859"/>
      <c r="D688" s="859"/>
      <c r="E688" s="859"/>
      <c r="F688" s="859"/>
      <c r="G688" s="859"/>
      <c r="H688" s="859"/>
      <c r="I688" s="859"/>
      <c r="J688" s="859"/>
      <c r="K688" s="859"/>
      <c r="L688" s="859"/>
      <c r="M688" s="859"/>
      <c r="N688" s="859"/>
      <c r="O688" s="859"/>
      <c r="P688" s="859"/>
      <c r="Q688" s="859"/>
      <c r="R688" s="859"/>
      <c r="S688" s="859"/>
      <c r="T688" s="859"/>
      <c r="U688" s="859"/>
      <c r="V688" s="859"/>
      <c r="W688" s="859"/>
      <c r="X688" s="859"/>
      <c r="Y688" s="859"/>
      <c r="Z688" s="859"/>
      <c r="AA688" s="859"/>
      <c r="AB688" s="859"/>
      <c r="AC688" s="859"/>
      <c r="AD688" s="859"/>
      <c r="AE688" s="296"/>
      <c r="AF688" s="614"/>
    </row>
    <row r="689" spans="1:52" ht="27.75" customHeight="1" x14ac:dyDescent="0.25">
      <c r="A689" s="293"/>
      <c r="B689" s="633"/>
      <c r="C689" s="845" t="s">
        <v>740</v>
      </c>
      <c r="D689" s="845"/>
      <c r="E689" s="845"/>
      <c r="F689" s="845"/>
      <c r="G689" s="845"/>
      <c r="H689" s="845"/>
      <c r="I689" s="845"/>
      <c r="J689" s="845"/>
      <c r="K689" s="845"/>
      <c r="L689" s="845"/>
      <c r="M689" s="845"/>
      <c r="N689" s="845"/>
      <c r="O689" s="845"/>
      <c r="P689" s="845"/>
      <c r="Q689" s="845"/>
      <c r="R689" s="845"/>
      <c r="S689" s="845"/>
      <c r="T689" s="845"/>
      <c r="U689" s="845"/>
      <c r="V689" s="845"/>
      <c r="W689" s="845"/>
      <c r="X689" s="845"/>
      <c r="Y689" s="845"/>
      <c r="Z689" s="845"/>
      <c r="AA689" s="845"/>
      <c r="AB689" s="845"/>
      <c r="AC689" s="845"/>
      <c r="AD689" s="845"/>
      <c r="AE689" s="296"/>
      <c r="AF689" s="614"/>
    </row>
    <row r="690" spans="1:52" ht="15" x14ac:dyDescent="0.25">
      <c r="A690" s="293"/>
      <c r="B690" s="335"/>
      <c r="C690" s="845" t="s">
        <v>738</v>
      </c>
      <c r="D690" s="845"/>
      <c r="E690" s="845"/>
      <c r="F690" s="845"/>
      <c r="G690" s="845"/>
      <c r="H690" s="845"/>
      <c r="I690" s="845"/>
      <c r="J690" s="845"/>
      <c r="K690" s="845"/>
      <c r="L690" s="845"/>
      <c r="M690" s="845"/>
      <c r="N690" s="845"/>
      <c r="O690" s="845"/>
      <c r="P690" s="845"/>
      <c r="Q690" s="845"/>
      <c r="R690" s="845"/>
      <c r="S690" s="845"/>
      <c r="T690" s="845"/>
      <c r="U690" s="845"/>
      <c r="V690" s="845"/>
      <c r="W690" s="845"/>
      <c r="X690" s="845"/>
      <c r="Y690" s="845"/>
      <c r="Z690" s="845"/>
      <c r="AA690" s="845"/>
      <c r="AB690" s="845"/>
      <c r="AC690" s="845"/>
      <c r="AD690" s="845"/>
      <c r="AE690" s="296"/>
      <c r="AF690" s="614"/>
    </row>
    <row r="691" spans="1:52" ht="15" x14ac:dyDescent="0.25">
      <c r="A691" s="293"/>
      <c r="B691" s="377"/>
      <c r="C691" s="377"/>
      <c r="D691" s="377"/>
      <c r="E691" s="377"/>
      <c r="F691" s="377"/>
      <c r="G691" s="377"/>
      <c r="H691" s="377"/>
      <c r="I691" s="377"/>
      <c r="J691" s="377"/>
      <c r="K691" s="377"/>
      <c r="L691" s="377"/>
      <c r="M691" s="377"/>
      <c r="N691" s="377"/>
      <c r="O691" s="377"/>
      <c r="P691" s="377"/>
      <c r="Q691" s="377"/>
      <c r="R691" s="377"/>
      <c r="S691" s="377"/>
      <c r="T691" s="377"/>
      <c r="U691" s="377"/>
      <c r="V691" s="377"/>
      <c r="W691" s="377"/>
      <c r="X691" s="377"/>
      <c r="Y691" s="377"/>
      <c r="Z691" s="377"/>
      <c r="AA691" s="377"/>
      <c r="AB691" s="377"/>
      <c r="AC691" s="632"/>
      <c r="AD691" s="632"/>
      <c r="AE691" s="296"/>
      <c r="AF691" s="614"/>
      <c r="AG691">
        <f>COUNTBLANK(I695:AD703)</f>
        <v>198</v>
      </c>
    </row>
    <row r="692" spans="1:52" ht="15" x14ac:dyDescent="0.25">
      <c r="A692" s="323"/>
      <c r="B692" s="1090" t="s">
        <v>499</v>
      </c>
      <c r="C692" s="1091"/>
      <c r="D692" s="1091"/>
      <c r="E692" s="1091"/>
      <c r="F692" s="1091"/>
      <c r="G692" s="1091"/>
      <c r="H692" s="1092"/>
      <c r="I692" s="1072" t="s">
        <v>973</v>
      </c>
      <c r="J692" s="1073"/>
      <c r="K692" s="1073"/>
      <c r="L692" s="1073"/>
      <c r="M692" s="1073"/>
      <c r="N692" s="1073"/>
      <c r="O692" s="1073"/>
      <c r="P692" s="1073"/>
      <c r="Q692" s="1073"/>
      <c r="R692" s="1073"/>
      <c r="S692" s="1073"/>
      <c r="T692" s="1073"/>
      <c r="U692" s="1073"/>
      <c r="V692" s="1073"/>
      <c r="W692" s="1073"/>
      <c r="X692" s="1073"/>
      <c r="Y692" s="1073"/>
      <c r="Z692" s="1073"/>
      <c r="AA692" s="1073"/>
      <c r="AB692" s="1073"/>
      <c r="AC692" s="1073"/>
      <c r="AD692" s="1074"/>
      <c r="AE692" s="325"/>
      <c r="AF692" s="614"/>
    </row>
    <row r="693" spans="1:52" ht="39.75" customHeight="1" thickBot="1" x14ac:dyDescent="0.3">
      <c r="A693" s="323"/>
      <c r="B693" s="1093"/>
      <c r="C693" s="1094"/>
      <c r="D693" s="1094"/>
      <c r="E693" s="1094"/>
      <c r="F693" s="1094"/>
      <c r="G693" s="1094"/>
      <c r="H693" s="1095"/>
      <c r="I693" s="1084" t="s">
        <v>266</v>
      </c>
      <c r="J693" s="1085"/>
      <c r="K693" s="1084" t="s">
        <v>288</v>
      </c>
      <c r="L693" s="1085"/>
      <c r="M693" s="1084" t="s">
        <v>268</v>
      </c>
      <c r="N693" s="1085"/>
      <c r="O693" s="942" t="s">
        <v>434</v>
      </c>
      <c r="P693" s="943"/>
      <c r="Q693" s="943"/>
      <c r="R693" s="944"/>
      <c r="S693" s="942" t="s">
        <v>170</v>
      </c>
      <c r="T693" s="943"/>
      <c r="U693" s="943"/>
      <c r="V693" s="944"/>
      <c r="W693" s="942" t="s">
        <v>494</v>
      </c>
      <c r="X693" s="943"/>
      <c r="Y693" s="943"/>
      <c r="Z693" s="944"/>
      <c r="AA693" s="942" t="s">
        <v>172</v>
      </c>
      <c r="AB693" s="943"/>
      <c r="AC693" s="943"/>
      <c r="AD693" s="944"/>
      <c r="AE693" s="325"/>
      <c r="AF693" s="614"/>
      <c r="AG693" s="839" t="s">
        <v>266</v>
      </c>
      <c r="AH693" s="839"/>
      <c r="AI693" s="839"/>
      <c r="AJ693" s="839" t="s">
        <v>288</v>
      </c>
      <c r="AK693" s="839"/>
      <c r="AL693" s="839"/>
      <c r="AM693" s="839" t="s">
        <v>268</v>
      </c>
      <c r="AN693" s="839"/>
      <c r="AO693" s="839"/>
      <c r="AR693" s="839" t="s">
        <v>6594</v>
      </c>
      <c r="AS693" s="839"/>
      <c r="AT693" s="839" t="s">
        <v>6595</v>
      </c>
      <c r="AU693" s="839"/>
      <c r="AV693" s="839" t="s">
        <v>6596</v>
      </c>
      <c r="AW693" s="839"/>
      <c r="AX693" s="839" t="s">
        <v>6597</v>
      </c>
      <c r="AY693" s="839"/>
    </row>
    <row r="694" spans="1:52" ht="54" customHeight="1" thickBot="1" x14ac:dyDescent="0.3">
      <c r="A694" s="323"/>
      <c r="B694" s="1096"/>
      <c r="C694" s="1097"/>
      <c r="D694" s="1097"/>
      <c r="E694" s="1097"/>
      <c r="F694" s="1097"/>
      <c r="G694" s="1097"/>
      <c r="H694" s="1098"/>
      <c r="I694" s="1086"/>
      <c r="J694" s="1087"/>
      <c r="K694" s="1086"/>
      <c r="L694" s="1087"/>
      <c r="M694" s="1086"/>
      <c r="N694" s="1087"/>
      <c r="O694" s="1088" t="s">
        <v>288</v>
      </c>
      <c r="P694" s="1089"/>
      <c r="Q694" s="1088" t="s">
        <v>268</v>
      </c>
      <c r="R694" s="1089"/>
      <c r="S694" s="1088" t="s">
        <v>288</v>
      </c>
      <c r="T694" s="1089"/>
      <c r="U694" s="1088" t="s">
        <v>268</v>
      </c>
      <c r="V694" s="1089"/>
      <c r="W694" s="1088" t="s">
        <v>288</v>
      </c>
      <c r="X694" s="1089"/>
      <c r="Y694" s="1088" t="s">
        <v>268</v>
      </c>
      <c r="Z694" s="1089"/>
      <c r="AA694" s="1088" t="s">
        <v>288</v>
      </c>
      <c r="AB694" s="1089"/>
      <c r="AC694" s="1088" t="s">
        <v>268</v>
      </c>
      <c r="AD694" s="1089"/>
      <c r="AE694" s="325"/>
      <c r="AF694" s="614"/>
      <c r="AG694" s="745" t="s">
        <v>6558</v>
      </c>
      <c r="AH694" s="746" t="s">
        <v>6370</v>
      </c>
      <c r="AI694" s="747" t="s">
        <v>6559</v>
      </c>
      <c r="AJ694" s="745" t="s">
        <v>6558</v>
      </c>
      <c r="AK694" s="746" t="s">
        <v>6370</v>
      </c>
      <c r="AL694" s="747" t="s">
        <v>6559</v>
      </c>
      <c r="AM694" s="746" t="s">
        <v>6558</v>
      </c>
      <c r="AN694" s="746" t="s">
        <v>6370</v>
      </c>
      <c r="AO694" s="747" t="s">
        <v>6559</v>
      </c>
      <c r="AQ694" s="696"/>
      <c r="AR694" s="718" t="s">
        <v>6592</v>
      </c>
      <c r="AS694" s="719" t="s">
        <v>6593</v>
      </c>
      <c r="AT694" s="719" t="s">
        <v>6592</v>
      </c>
      <c r="AU694" s="719" t="s">
        <v>6593</v>
      </c>
      <c r="AV694" s="719" t="s">
        <v>6592</v>
      </c>
      <c r="AW694" s="719" t="s">
        <v>6593</v>
      </c>
      <c r="AX694" s="719" t="s">
        <v>6592</v>
      </c>
      <c r="AY694" s="720" t="s">
        <v>6593</v>
      </c>
    </row>
    <row r="695" spans="1:52" ht="15" x14ac:dyDescent="0.25">
      <c r="A695" s="323"/>
      <c r="B695" s="428" t="s">
        <v>77</v>
      </c>
      <c r="C695" s="848" t="s">
        <v>500</v>
      </c>
      <c r="D695" s="849"/>
      <c r="E695" s="849"/>
      <c r="F695" s="849"/>
      <c r="G695" s="849"/>
      <c r="H695" s="850"/>
      <c r="I695" s="851"/>
      <c r="J695" s="853"/>
      <c r="K695" s="851"/>
      <c r="L695" s="853"/>
      <c r="M695" s="851"/>
      <c r="N695" s="853"/>
      <c r="O695" s="851"/>
      <c r="P695" s="853"/>
      <c r="Q695" s="851"/>
      <c r="R695" s="853"/>
      <c r="S695" s="851"/>
      <c r="T695" s="853"/>
      <c r="U695" s="851"/>
      <c r="V695" s="853"/>
      <c r="W695" s="851"/>
      <c r="X695" s="853"/>
      <c r="Y695" s="851"/>
      <c r="Z695" s="853"/>
      <c r="AA695" s="851"/>
      <c r="AB695" s="853"/>
      <c r="AC695" s="851"/>
      <c r="AD695" s="853"/>
      <c r="AE695" s="325"/>
      <c r="AF695" s="614"/>
      <c r="AG695" s="735">
        <f>COUNTIF(K695:N695,"NS")</f>
        <v>0</v>
      </c>
      <c r="AH695" s="715">
        <f>SUM(K695:N695)</f>
        <v>0</v>
      </c>
      <c r="AI695" s="736">
        <f>IF($AG$691=198,0,IF(OR(AND(I695=0,AG695&gt;0),AND(I695="NS",AH695&gt;0),AND(I695="NS",AG695=0,AH695=0)),1,IF(OR(AND(I695&gt;0,AG695=2),AND(I695="NS",AG695=2),AND(I695="NS",AH695=0,AG695&gt;0),I695=AH695),0,1)))</f>
        <v>0</v>
      </c>
      <c r="AJ695" s="730">
        <f>SUM(COUNTIF(O695,"NS"),COUNTIF(S695,"NS"),COUNTIF(W695,"NS"),COUNTIF(AA695,"NS"))</f>
        <v>0</v>
      </c>
      <c r="AK695" s="706">
        <f>SUM(O695,S695,W695,AA695)</f>
        <v>0</v>
      </c>
      <c r="AL695" s="740">
        <f>IF($AG$691=198,0,IF(OR(AND(K695=0,AJ695&gt;0),AND(K695="NS",AK695&gt;0),AND(K695="NS",AK695=0,AJ695=0)),1,IF(OR(AND(AJ695&gt;=2,K695&gt;AK695),AND(K695="NS",AK695=0,AJ695&gt;0),K695=AK695),0,1)))</f>
        <v>0</v>
      </c>
      <c r="AM695" s="721">
        <f>SUM(COUNTIF(Q695,"NS"),COUNTIF(U695,"NS"),COUNTIF(Y695,"NS"),COUNTIF(AC695,"NS"))</f>
        <v>0</v>
      </c>
      <c r="AN695" s="706">
        <f>SUM(Q695,U695,Y695,AC695)</f>
        <v>0</v>
      </c>
      <c r="AO695" s="740">
        <f>IF($AG$691=198,0,IF(OR(AND(M695=0,AM695&gt;0),AND(M695="NS",AN695&gt;0),AND(M695="NS",AN695=0,AM695=0)),1,IF(OR(AND(AM695&gt;=2,M695&gt;AN695),AND(M695="NS",AN695=0,AM695&gt;0),M695=AN695),0,1)))</f>
        <v>0</v>
      </c>
      <c r="AQ695" s="722" t="s">
        <v>6590</v>
      </c>
      <c r="AR695" s="725">
        <f>$O$656</f>
        <v>0</v>
      </c>
      <c r="AS695" s="726">
        <f>$S$656</f>
        <v>0</v>
      </c>
      <c r="AT695" s="726">
        <f>$O$657</f>
        <v>0</v>
      </c>
      <c r="AU695" s="726">
        <f>$S$657</f>
        <v>0</v>
      </c>
      <c r="AV695" s="726">
        <f>$O$658</f>
        <v>0</v>
      </c>
      <c r="AW695" s="726">
        <f>$S$658</f>
        <v>0</v>
      </c>
      <c r="AX695" s="726">
        <f>$O$659</f>
        <v>0</v>
      </c>
      <c r="AY695" s="727">
        <f>$S$659</f>
        <v>0</v>
      </c>
    </row>
    <row r="696" spans="1:52" ht="15" x14ac:dyDescent="0.25">
      <c r="A696" s="323"/>
      <c r="B696" s="428" t="s">
        <v>78</v>
      </c>
      <c r="C696" s="848" t="s">
        <v>501</v>
      </c>
      <c r="D696" s="849"/>
      <c r="E696" s="849"/>
      <c r="F696" s="849"/>
      <c r="G696" s="849"/>
      <c r="H696" s="850"/>
      <c r="I696" s="851"/>
      <c r="J696" s="853"/>
      <c r="K696" s="851"/>
      <c r="L696" s="853"/>
      <c r="M696" s="851"/>
      <c r="N696" s="853"/>
      <c r="O696" s="851"/>
      <c r="P696" s="853"/>
      <c r="Q696" s="851"/>
      <c r="R696" s="853"/>
      <c r="S696" s="851"/>
      <c r="T696" s="853"/>
      <c r="U696" s="851"/>
      <c r="V696" s="853"/>
      <c r="W696" s="851"/>
      <c r="X696" s="853"/>
      <c r="Y696" s="851"/>
      <c r="Z696" s="853"/>
      <c r="AA696" s="851"/>
      <c r="AB696" s="853"/>
      <c r="AC696" s="851"/>
      <c r="AD696" s="853"/>
      <c r="AE696" s="325"/>
      <c r="AF696" s="614"/>
      <c r="AG696" s="735">
        <f t="shared" ref="AG696:AG703" si="21">COUNTIF(K696:N696,"NS")</f>
        <v>0</v>
      </c>
      <c r="AH696" s="715">
        <f t="shared" ref="AH696:AH703" si="22">SUM(K696:N696)</f>
        <v>0</v>
      </c>
      <c r="AI696" s="736">
        <f t="shared" ref="AI696:AI703" si="23">IF($AG$691=198,0,IF(OR(AND(I696=0,AG696&gt;0),AND(I696="NS",AH696&gt;0),AND(I696="NS",AG696=0,AH696=0)),1,IF(OR(AND(I696&gt;0,AG696=2),AND(I696="NS",AG696=2),AND(I696="NS",AH696=0,AG696&gt;0),I696=AH696),0,1)))</f>
        <v>0</v>
      </c>
      <c r="AJ696" s="730">
        <f t="shared" ref="AJ696:AJ703" si="24">SUM(COUNTIF(O696,"NS"),COUNTIF(S696,"NS"),COUNTIF(W696,"NS"),COUNTIF(AA696,"NS"))</f>
        <v>0</v>
      </c>
      <c r="AK696" s="706">
        <f t="shared" ref="AK696:AK703" si="25">SUM(O696,S696,W696,AA696)</f>
        <v>0</v>
      </c>
      <c r="AL696" s="740">
        <f t="shared" ref="AL696:AL703" si="26">IF($AG$691=198,0,IF(OR(AND(K696=0,AJ696&gt;0),AND(K696="NS",AK696&gt;0),AND(K696="NS",AK696=0,AJ696=0)),1,IF(OR(AND(AJ696&gt;=2,K696&gt;AK696),AND(K696="NS",AK696=0,AJ696&gt;0),K696=AK696),0,1)))</f>
        <v>0</v>
      </c>
      <c r="AM696" s="721">
        <f t="shared" ref="AM696:AM703" si="27">SUM(COUNTIF(Q696,"NS"),COUNTIF(U696,"NS"),COUNTIF(Y696,"NS"),COUNTIF(AC696,"NS"))</f>
        <v>0</v>
      </c>
      <c r="AN696" s="706">
        <f t="shared" ref="AN696:AN703" si="28">SUM(Q696,U696,Y696,AC696)</f>
        <v>0</v>
      </c>
      <c r="AO696" s="740">
        <f t="shared" ref="AO696:AO703" si="29">IF($AG$691=198,0,IF(OR(AND(M696=0,AM696&gt;0),AND(M696="NS",AN696&gt;0),AND(M696="NS",AN696=0,AM696=0)),1,IF(OR(AND(AM696&gt;=2,M696&gt;AN696),AND(M696="NS",AN696=0,AM696&gt;0),M696=AN696),0,1)))</f>
        <v>0</v>
      </c>
      <c r="AQ696" s="723" t="s">
        <v>6591</v>
      </c>
      <c r="AR696" s="728">
        <f>SUM(O695:P699)</f>
        <v>0</v>
      </c>
      <c r="AS696" s="717">
        <f>SUM(Q695:R699)</f>
        <v>0</v>
      </c>
      <c r="AT696" s="717">
        <f>SUM(S695:T699)</f>
        <v>0</v>
      </c>
      <c r="AU696" s="717">
        <f>SUM(U695:V699)</f>
        <v>0</v>
      </c>
      <c r="AV696" s="717">
        <f>SUM(W695:X699)</f>
        <v>0</v>
      </c>
      <c r="AW696" s="717">
        <f>SUM(Y695:Z699)</f>
        <v>0</v>
      </c>
      <c r="AX696" s="717">
        <f>SUM(AA695:AB699)</f>
        <v>0</v>
      </c>
      <c r="AY696" s="729">
        <f>SUM(AC695:AD699)</f>
        <v>0</v>
      </c>
    </row>
    <row r="697" spans="1:52" ht="15" x14ac:dyDescent="0.25">
      <c r="A697" s="323"/>
      <c r="B697" s="428" t="s">
        <v>85</v>
      </c>
      <c r="C697" s="848" t="s">
        <v>502</v>
      </c>
      <c r="D697" s="849"/>
      <c r="E697" s="849"/>
      <c r="F697" s="849"/>
      <c r="G697" s="849"/>
      <c r="H697" s="850"/>
      <c r="I697" s="851"/>
      <c r="J697" s="853"/>
      <c r="K697" s="851"/>
      <c r="L697" s="853"/>
      <c r="M697" s="851"/>
      <c r="N697" s="853"/>
      <c r="O697" s="851"/>
      <c r="P697" s="853"/>
      <c r="Q697" s="851"/>
      <c r="R697" s="853"/>
      <c r="S697" s="851"/>
      <c r="T697" s="853"/>
      <c r="U697" s="851"/>
      <c r="V697" s="853"/>
      <c r="W697" s="851"/>
      <c r="X697" s="853"/>
      <c r="Y697" s="851"/>
      <c r="Z697" s="853"/>
      <c r="AA697" s="851"/>
      <c r="AB697" s="853"/>
      <c r="AC697" s="851"/>
      <c r="AD697" s="853"/>
      <c r="AE697" s="325"/>
      <c r="AF697" s="614"/>
      <c r="AG697" s="735">
        <f t="shared" si="21"/>
        <v>0</v>
      </c>
      <c r="AH697" s="715">
        <f t="shared" si="22"/>
        <v>0</v>
      </c>
      <c r="AI697" s="736">
        <f t="shared" si="23"/>
        <v>0</v>
      </c>
      <c r="AJ697" s="730">
        <f t="shared" si="24"/>
        <v>0</v>
      </c>
      <c r="AK697" s="706">
        <f t="shared" si="25"/>
        <v>0</v>
      </c>
      <c r="AL697" s="740">
        <f t="shared" si="26"/>
        <v>0</v>
      </c>
      <c r="AM697" s="721">
        <f t="shared" si="27"/>
        <v>0</v>
      </c>
      <c r="AN697" s="706">
        <f t="shared" si="28"/>
        <v>0</v>
      </c>
      <c r="AO697" s="740">
        <f t="shared" si="29"/>
        <v>0</v>
      </c>
      <c r="AQ697" s="723" t="s">
        <v>6558</v>
      </c>
      <c r="AR697" s="730">
        <f>COUNTIF(O695:P699,"NS")</f>
        <v>0</v>
      </c>
      <c r="AS697" s="706">
        <f>COUNTIF(Q695:R699,"NS")</f>
        <v>0</v>
      </c>
      <c r="AT697" s="706">
        <f>COUNTIF(S695:T699,"NS")</f>
        <v>0</v>
      </c>
      <c r="AU697" s="706">
        <f>COUNTIF(U695:V699,"NS")</f>
        <v>0</v>
      </c>
      <c r="AV697" s="706">
        <f>COUNTIF(W695:X699,"NS")</f>
        <v>0</v>
      </c>
      <c r="AW697" s="706">
        <f>COUNTIF(Y695:Z699,"NS")</f>
        <v>0</v>
      </c>
      <c r="AX697" s="706">
        <f>COUNTIF(AA695:AB699,"NS")</f>
        <v>0</v>
      </c>
      <c r="AY697" s="731">
        <f>COUNTIF(AC695:AD699,"NS")</f>
        <v>0</v>
      </c>
    </row>
    <row r="698" spans="1:52" ht="15.75" thickBot="1" x14ac:dyDescent="0.3">
      <c r="A698" s="323"/>
      <c r="B698" s="428" t="s">
        <v>81</v>
      </c>
      <c r="C698" s="848" t="s">
        <v>503</v>
      </c>
      <c r="D698" s="849"/>
      <c r="E698" s="849"/>
      <c r="F698" s="849"/>
      <c r="G698" s="849"/>
      <c r="H698" s="850"/>
      <c r="I698" s="851"/>
      <c r="J698" s="853"/>
      <c r="K698" s="851"/>
      <c r="L698" s="853"/>
      <c r="M698" s="851"/>
      <c r="N698" s="853"/>
      <c r="O698" s="851"/>
      <c r="P698" s="853"/>
      <c r="Q698" s="851"/>
      <c r="R698" s="853"/>
      <c r="S698" s="851"/>
      <c r="T698" s="853"/>
      <c r="U698" s="851"/>
      <c r="V698" s="853"/>
      <c r="W698" s="851"/>
      <c r="X698" s="853"/>
      <c r="Y698" s="851"/>
      <c r="Z698" s="853"/>
      <c r="AA698" s="851"/>
      <c r="AB698" s="853"/>
      <c r="AC698" s="851"/>
      <c r="AD698" s="853"/>
      <c r="AE698" s="325"/>
      <c r="AF698" s="614"/>
      <c r="AG698" s="735">
        <f t="shared" si="21"/>
        <v>0</v>
      </c>
      <c r="AH698" s="715">
        <f t="shared" si="22"/>
        <v>0</v>
      </c>
      <c r="AI698" s="736">
        <f t="shared" si="23"/>
        <v>0</v>
      </c>
      <c r="AJ698" s="730">
        <f t="shared" si="24"/>
        <v>0</v>
      </c>
      <c r="AK698" s="706">
        <f t="shared" si="25"/>
        <v>0</v>
      </c>
      <c r="AL698" s="740">
        <f t="shared" si="26"/>
        <v>0</v>
      </c>
      <c r="AM698" s="721">
        <f t="shared" si="27"/>
        <v>0</v>
      </c>
      <c r="AN698" s="706">
        <f t="shared" si="28"/>
        <v>0</v>
      </c>
      <c r="AO698" s="740">
        <f t="shared" si="29"/>
        <v>0</v>
      </c>
      <c r="AQ698" s="724" t="s">
        <v>6559</v>
      </c>
      <c r="AR698" s="732">
        <f>IF($AG$691=198,0,IF(OR(AND(AR695=0,AR697&gt;0),AND(AR695="NS",AR696=0,AR697=0),AND(AR695="NS",AR696&gt;0,AR696&lt;&gt;"NS")),1,IF(OR(AND(AR695="NS",AR696=0,AR697&gt;0),AND(AR697&gt;=2,AR696&lt;AR695),AR695=AR696),0,1)))</f>
        <v>0</v>
      </c>
      <c r="AS698" s="732">
        <f t="shared" ref="AS698:AX698" si="30">IF($AG$691=198,0,IF(OR(AND(AS695=0,AS697&gt;0),AND(AS695="NS",AS696=0,AS697=0),AND(AS695="NS",AS696&gt;0,AS696&lt;&gt;"NS")),1,IF(OR(AND(AS695="NS",AS696=0,AS697&gt;0),AND(AS697&gt;=2,AS696&lt;AS695),AS695=AS696),0,1)))</f>
        <v>0</v>
      </c>
      <c r="AT698" s="732">
        <f t="shared" si="30"/>
        <v>0</v>
      </c>
      <c r="AU698" s="732">
        <f t="shared" si="30"/>
        <v>0</v>
      </c>
      <c r="AV698" s="732">
        <f t="shared" si="30"/>
        <v>0</v>
      </c>
      <c r="AW698" s="732">
        <f t="shared" si="30"/>
        <v>0</v>
      </c>
      <c r="AX698" s="732">
        <f t="shared" si="30"/>
        <v>0</v>
      </c>
      <c r="AY698" s="732">
        <f>IF($AG$691=198,0,IF(OR(AND(AY695=0,AY697&gt;0),AND(AY695="NS",AY696=0,AY697=0),AND(AY695="NS",AY696&gt;0,AY696&lt;&gt;"NS")),1,IF(OR(AND(AY695="NS",AY696=0,AY697&gt;0),AND(AY697&gt;=2,AY696&lt;AY695),AY695=AY696),0,1)))</f>
        <v>0</v>
      </c>
      <c r="AZ698" s="692">
        <f>SUM(AR698:AY698)</f>
        <v>0</v>
      </c>
    </row>
    <row r="699" spans="1:52" ht="15" x14ac:dyDescent="0.25">
      <c r="A699" s="323"/>
      <c r="B699" s="428" t="s">
        <v>90</v>
      </c>
      <c r="C699" s="848" t="s">
        <v>504</v>
      </c>
      <c r="D699" s="849"/>
      <c r="E699" s="849"/>
      <c r="F699" s="849"/>
      <c r="G699" s="849"/>
      <c r="H699" s="850"/>
      <c r="I699" s="851"/>
      <c r="J699" s="853"/>
      <c r="K699" s="851"/>
      <c r="L699" s="853"/>
      <c r="M699" s="851"/>
      <c r="N699" s="853"/>
      <c r="O699" s="851"/>
      <c r="P699" s="853"/>
      <c r="Q699" s="851"/>
      <c r="R699" s="853"/>
      <c r="S699" s="851"/>
      <c r="T699" s="853"/>
      <c r="U699" s="851"/>
      <c r="V699" s="853"/>
      <c r="W699" s="851"/>
      <c r="X699" s="853"/>
      <c r="Y699" s="851"/>
      <c r="Z699" s="853"/>
      <c r="AA699" s="851"/>
      <c r="AB699" s="853"/>
      <c r="AC699" s="851"/>
      <c r="AD699" s="853"/>
      <c r="AE699" s="325"/>
      <c r="AF699" s="614"/>
      <c r="AG699" s="735">
        <f t="shared" si="21"/>
        <v>0</v>
      </c>
      <c r="AH699" s="715">
        <f t="shared" si="22"/>
        <v>0</v>
      </c>
      <c r="AI699" s="736">
        <f t="shared" si="23"/>
        <v>0</v>
      </c>
      <c r="AJ699" s="730">
        <f t="shared" si="24"/>
        <v>0</v>
      </c>
      <c r="AK699" s="706">
        <f t="shared" si="25"/>
        <v>0</v>
      </c>
      <c r="AL699" s="740">
        <f t="shared" si="26"/>
        <v>0</v>
      </c>
      <c r="AM699" s="721">
        <f t="shared" si="27"/>
        <v>0</v>
      </c>
      <c r="AN699" s="706">
        <f t="shared" si="28"/>
        <v>0</v>
      </c>
      <c r="AO699" s="740">
        <f t="shared" si="29"/>
        <v>0</v>
      </c>
    </row>
    <row r="700" spans="1:52" ht="15" x14ac:dyDescent="0.25">
      <c r="A700" s="323"/>
      <c r="B700" s="428" t="s">
        <v>91</v>
      </c>
      <c r="C700" s="848" t="s">
        <v>505</v>
      </c>
      <c r="D700" s="849"/>
      <c r="E700" s="849"/>
      <c r="F700" s="849"/>
      <c r="G700" s="849"/>
      <c r="H700" s="850"/>
      <c r="I700" s="851"/>
      <c r="J700" s="853"/>
      <c r="K700" s="851"/>
      <c r="L700" s="853"/>
      <c r="M700" s="851"/>
      <c r="N700" s="853"/>
      <c r="O700" s="851"/>
      <c r="P700" s="853"/>
      <c r="Q700" s="851"/>
      <c r="R700" s="853"/>
      <c r="S700" s="851"/>
      <c r="T700" s="853"/>
      <c r="U700" s="851"/>
      <c r="V700" s="853"/>
      <c r="W700" s="851"/>
      <c r="X700" s="853"/>
      <c r="Y700" s="851"/>
      <c r="Z700" s="853"/>
      <c r="AA700" s="851"/>
      <c r="AB700" s="853"/>
      <c r="AC700" s="851"/>
      <c r="AD700" s="853"/>
      <c r="AE700" s="325"/>
      <c r="AF700" s="614"/>
      <c r="AG700" s="735">
        <f t="shared" si="21"/>
        <v>0</v>
      </c>
      <c r="AH700" s="715">
        <f t="shared" si="22"/>
        <v>0</v>
      </c>
      <c r="AI700" s="736">
        <f t="shared" si="23"/>
        <v>0</v>
      </c>
      <c r="AJ700" s="730">
        <f t="shared" si="24"/>
        <v>0</v>
      </c>
      <c r="AK700" s="706">
        <f t="shared" si="25"/>
        <v>0</v>
      </c>
      <c r="AL700" s="740">
        <f t="shared" si="26"/>
        <v>0</v>
      </c>
      <c r="AM700" s="721">
        <f t="shared" si="27"/>
        <v>0</v>
      </c>
      <c r="AN700" s="706">
        <f t="shared" si="28"/>
        <v>0</v>
      </c>
      <c r="AO700" s="740">
        <f t="shared" si="29"/>
        <v>0</v>
      </c>
    </row>
    <row r="701" spans="1:52" ht="15" x14ac:dyDescent="0.25">
      <c r="A701" s="323"/>
      <c r="B701" s="428" t="s">
        <v>92</v>
      </c>
      <c r="C701" s="848" t="s">
        <v>506</v>
      </c>
      <c r="D701" s="849"/>
      <c r="E701" s="849"/>
      <c r="F701" s="849"/>
      <c r="G701" s="849"/>
      <c r="H701" s="850"/>
      <c r="I701" s="851"/>
      <c r="J701" s="853"/>
      <c r="K701" s="851"/>
      <c r="L701" s="853"/>
      <c r="M701" s="851"/>
      <c r="N701" s="853"/>
      <c r="O701" s="851"/>
      <c r="P701" s="853"/>
      <c r="Q701" s="851"/>
      <c r="R701" s="853"/>
      <c r="S701" s="851"/>
      <c r="T701" s="853"/>
      <c r="U701" s="851"/>
      <c r="V701" s="853"/>
      <c r="W701" s="851"/>
      <c r="X701" s="853"/>
      <c r="Y701" s="851"/>
      <c r="Z701" s="853"/>
      <c r="AA701" s="851"/>
      <c r="AB701" s="853"/>
      <c r="AC701" s="851"/>
      <c r="AD701" s="853"/>
      <c r="AE701" s="325"/>
      <c r="AF701" s="614"/>
      <c r="AG701" s="735">
        <f t="shared" si="21"/>
        <v>0</v>
      </c>
      <c r="AH701" s="715">
        <f t="shared" si="22"/>
        <v>0</v>
      </c>
      <c r="AI701" s="736">
        <f t="shared" si="23"/>
        <v>0</v>
      </c>
      <c r="AJ701" s="730">
        <f t="shared" si="24"/>
        <v>0</v>
      </c>
      <c r="AK701" s="706">
        <f t="shared" si="25"/>
        <v>0</v>
      </c>
      <c r="AL701" s="740">
        <f t="shared" si="26"/>
        <v>0</v>
      </c>
      <c r="AM701" s="721">
        <f t="shared" si="27"/>
        <v>0</v>
      </c>
      <c r="AN701" s="706">
        <f t="shared" si="28"/>
        <v>0</v>
      </c>
      <c r="AO701" s="740">
        <f t="shared" si="29"/>
        <v>0</v>
      </c>
    </row>
    <row r="702" spans="1:52" ht="15" x14ac:dyDescent="0.25">
      <c r="A702" s="323"/>
      <c r="B702" s="428" t="s">
        <v>93</v>
      </c>
      <c r="C702" s="848" t="s">
        <v>507</v>
      </c>
      <c r="D702" s="849"/>
      <c r="E702" s="849"/>
      <c r="F702" s="849"/>
      <c r="G702" s="849"/>
      <c r="H702" s="850"/>
      <c r="I702" s="851"/>
      <c r="J702" s="853"/>
      <c r="K702" s="851"/>
      <c r="L702" s="853"/>
      <c r="M702" s="851"/>
      <c r="N702" s="853"/>
      <c r="O702" s="851"/>
      <c r="P702" s="853"/>
      <c r="Q702" s="851"/>
      <c r="R702" s="853"/>
      <c r="S702" s="851"/>
      <c r="T702" s="853"/>
      <c r="U702" s="851"/>
      <c r="V702" s="853"/>
      <c r="W702" s="851"/>
      <c r="X702" s="853"/>
      <c r="Y702" s="851"/>
      <c r="Z702" s="853"/>
      <c r="AA702" s="851"/>
      <c r="AB702" s="853"/>
      <c r="AC702" s="851"/>
      <c r="AD702" s="853"/>
      <c r="AE702" s="325"/>
      <c r="AF702" s="614"/>
      <c r="AG702" s="735">
        <f t="shared" si="21"/>
        <v>0</v>
      </c>
      <c r="AH702" s="715">
        <f t="shared" si="22"/>
        <v>0</v>
      </c>
      <c r="AI702" s="736">
        <f t="shared" si="23"/>
        <v>0</v>
      </c>
      <c r="AJ702" s="730">
        <f t="shared" si="24"/>
        <v>0</v>
      </c>
      <c r="AK702" s="706">
        <f t="shared" si="25"/>
        <v>0</v>
      </c>
      <c r="AL702" s="740">
        <f t="shared" si="26"/>
        <v>0</v>
      </c>
      <c r="AM702" s="721">
        <f t="shared" si="27"/>
        <v>0</v>
      </c>
      <c r="AN702" s="706">
        <f t="shared" si="28"/>
        <v>0</v>
      </c>
      <c r="AO702" s="740">
        <f t="shared" si="29"/>
        <v>0</v>
      </c>
    </row>
    <row r="703" spans="1:52" ht="15" x14ac:dyDescent="0.25">
      <c r="A703" s="323"/>
      <c r="B703" s="428" t="s">
        <v>83</v>
      </c>
      <c r="C703" s="848" t="s">
        <v>508</v>
      </c>
      <c r="D703" s="849"/>
      <c r="E703" s="849"/>
      <c r="F703" s="849"/>
      <c r="G703" s="849"/>
      <c r="H703" s="850"/>
      <c r="I703" s="851"/>
      <c r="J703" s="853"/>
      <c r="K703" s="851"/>
      <c r="L703" s="853"/>
      <c r="M703" s="851"/>
      <c r="N703" s="853"/>
      <c r="O703" s="851"/>
      <c r="P703" s="853"/>
      <c r="Q703" s="851"/>
      <c r="R703" s="853"/>
      <c r="S703" s="851"/>
      <c r="T703" s="853"/>
      <c r="U703" s="851"/>
      <c r="V703" s="853"/>
      <c r="W703" s="851"/>
      <c r="X703" s="853"/>
      <c r="Y703" s="851"/>
      <c r="Z703" s="853"/>
      <c r="AA703" s="851"/>
      <c r="AB703" s="853"/>
      <c r="AC703" s="851"/>
      <c r="AD703" s="853"/>
      <c r="AE703" s="325"/>
      <c r="AF703" s="614"/>
      <c r="AG703" s="735">
        <f t="shared" si="21"/>
        <v>0</v>
      </c>
      <c r="AH703" s="715">
        <f t="shared" si="22"/>
        <v>0</v>
      </c>
      <c r="AI703" s="736">
        <f t="shared" si="23"/>
        <v>0</v>
      </c>
      <c r="AJ703" s="730">
        <f t="shared" si="24"/>
        <v>0</v>
      </c>
      <c r="AK703" s="706">
        <f t="shared" si="25"/>
        <v>0</v>
      </c>
      <c r="AL703" s="740">
        <f t="shared" si="26"/>
        <v>0</v>
      </c>
      <c r="AM703" s="721">
        <f t="shared" si="27"/>
        <v>0</v>
      </c>
      <c r="AN703" s="706">
        <f t="shared" si="28"/>
        <v>0</v>
      </c>
      <c r="AO703" s="740">
        <f t="shared" si="29"/>
        <v>0</v>
      </c>
    </row>
    <row r="704" spans="1:52" ht="15.75" x14ac:dyDescent="0.25">
      <c r="A704" s="323"/>
      <c r="B704" s="358"/>
      <c r="C704" s="429"/>
      <c r="D704" s="429"/>
      <c r="E704" s="429"/>
      <c r="F704" s="430"/>
      <c r="G704" s="325"/>
      <c r="H704" s="410" t="s">
        <v>487</v>
      </c>
      <c r="I704" s="1054">
        <f>IF(AND(COUNTIF(I695:J703,"NS")&gt;0,SUM(I695:J703)=0),"NS",SUM(I695:J703))</f>
        <v>0</v>
      </c>
      <c r="J704" s="1056"/>
      <c r="K704" s="1054">
        <f>IF(AND(COUNTIF(K695:L703,"NS")&gt;0,SUM(K695:L703)=0),"NS",SUM(K695:L703))</f>
        <v>0</v>
      </c>
      <c r="L704" s="1056"/>
      <c r="M704" s="1054">
        <f>IF(AND(COUNTIF(M695:N703,"NS")&gt;0,SUM(M695:N703)=0),"NS",SUM(M695:N703))</f>
        <v>0</v>
      </c>
      <c r="N704" s="1056"/>
      <c r="O704" s="1054">
        <f>IF(AND(COUNTIF(O695:P703,"NS")&gt;0,SUM(O695:P703)=0),"NS",SUM(O695:P703))</f>
        <v>0</v>
      </c>
      <c r="P704" s="1056"/>
      <c r="Q704" s="1054">
        <f>IF(AND(COUNTIF(Q695:R703,"NS")&gt;0,SUM(Q695:R703)=0),"NS",SUM(Q695:R703))</f>
        <v>0</v>
      </c>
      <c r="R704" s="1056"/>
      <c r="S704" s="1054">
        <f>IF(AND(COUNTIF(S695:T703,"NS")&gt;0,SUM(S695:T703)=0),"NS",SUM(S695:T703))</f>
        <v>0</v>
      </c>
      <c r="T704" s="1056"/>
      <c r="U704" s="1054">
        <f>IF(AND(COUNTIF(U695:V703,"NS")&gt;0,SUM(U695:V703)=0),"NS",SUM(U695:V703))</f>
        <v>0</v>
      </c>
      <c r="V704" s="1056"/>
      <c r="W704" s="1054">
        <f>IF(AND(COUNTIF(W695:X703,"NS")&gt;0,SUM(W695:X703)=0),"NS",SUM(W695:X703))</f>
        <v>0</v>
      </c>
      <c r="X704" s="1056"/>
      <c r="Y704" s="1054">
        <f>IF(AND(COUNTIF(Y695:Z703,"NS")&gt;0,SUM(Y695:Z703)=0),"NS",SUM(Y695:Z703))</f>
        <v>0</v>
      </c>
      <c r="Z704" s="1056"/>
      <c r="AA704" s="1054">
        <f>IF(AND(COUNTIF(AA695:AB703,"NS")&gt;0,SUM(AA695:AB703)=0),"NS",SUM(AA695:AB703))</f>
        <v>0</v>
      </c>
      <c r="AB704" s="1056"/>
      <c r="AC704" s="1054">
        <f>IF(AND(COUNTIF(AC695:AD703,"NS")&gt;0,SUM(AC695:AD703)=0),"NS",SUM(AC695:AD703))</f>
        <v>0</v>
      </c>
      <c r="AD704" s="1056"/>
      <c r="AE704" s="325"/>
      <c r="AF704" s="614"/>
      <c r="AI704" s="691">
        <f>SUM(AI695:AI703)</f>
        <v>0</v>
      </c>
      <c r="AL704" s="691">
        <f>SUM(AL695:AL703)</f>
        <v>0</v>
      </c>
      <c r="AO704" s="691">
        <f>SUM(AO695:AO703)</f>
        <v>0</v>
      </c>
    </row>
    <row r="705" spans="1:52" ht="15" x14ac:dyDescent="0.25">
      <c r="A705" s="323"/>
      <c r="B705" s="837" t="str">
        <f>IF(SUM(AI704:AO704)=0,"","ERROR: Revisar la suma por fila ya que no coincide con el total")</f>
        <v/>
      </c>
      <c r="C705" s="837"/>
      <c r="D705" s="837"/>
      <c r="E705" s="837"/>
      <c r="F705" s="837"/>
      <c r="G705" s="837"/>
      <c r="H705" s="837"/>
      <c r="I705" s="837"/>
      <c r="J705" s="837"/>
      <c r="K705" s="837"/>
      <c r="L705" s="837"/>
      <c r="M705" s="837"/>
      <c r="N705" s="837"/>
      <c r="O705" s="837"/>
      <c r="P705" s="837"/>
      <c r="Q705" s="837"/>
      <c r="R705" s="837"/>
      <c r="S705" s="837"/>
      <c r="T705" s="837"/>
      <c r="U705" s="837"/>
      <c r="V705" s="837"/>
      <c r="W705" s="837"/>
      <c r="X705" s="837"/>
      <c r="Y705" s="837"/>
      <c r="Z705" s="837"/>
      <c r="AA705" s="837"/>
      <c r="AB705" s="837"/>
      <c r="AC705" s="837"/>
      <c r="AD705" s="837"/>
      <c r="AE705" s="325"/>
      <c r="AF705" s="614"/>
      <c r="AI705" s="691"/>
      <c r="AL705" s="691"/>
      <c r="AO705" s="691"/>
    </row>
    <row r="706" spans="1:52" ht="15" x14ac:dyDescent="0.25">
      <c r="A706" s="323"/>
      <c r="B706" s="837" t="str">
        <f>IF(AZ698=0,"","ERROR: Revisar los datos registrados ya que no coinciden con las cantidades correspondientes de la pregunta 23")</f>
        <v/>
      </c>
      <c r="C706" s="837"/>
      <c r="D706" s="837"/>
      <c r="E706" s="837"/>
      <c r="F706" s="837"/>
      <c r="G706" s="837"/>
      <c r="H706" s="837"/>
      <c r="I706" s="837"/>
      <c r="J706" s="837"/>
      <c r="K706" s="837"/>
      <c r="L706" s="837"/>
      <c r="M706" s="837"/>
      <c r="N706" s="837"/>
      <c r="O706" s="837"/>
      <c r="P706" s="837"/>
      <c r="Q706" s="837"/>
      <c r="R706" s="837"/>
      <c r="S706" s="837"/>
      <c r="T706" s="837"/>
      <c r="U706" s="837"/>
      <c r="V706" s="837"/>
      <c r="W706" s="837"/>
      <c r="X706" s="837"/>
      <c r="Y706" s="837"/>
      <c r="Z706" s="837"/>
      <c r="AA706" s="837"/>
      <c r="AB706" s="837"/>
      <c r="AC706" s="837"/>
      <c r="AD706" s="837"/>
      <c r="AE706" s="325"/>
      <c r="AF706" s="614"/>
    </row>
    <row r="707" spans="1:52" ht="15" x14ac:dyDescent="0.25">
      <c r="A707" s="323"/>
      <c r="B707" s="855" t="str">
        <f>IF(OR(AG691=198,AG691=99),"","ERROR: Favor de llenar todas la celdas, si no se cuenta con la información registrar NS")</f>
        <v/>
      </c>
      <c r="C707" s="855"/>
      <c r="D707" s="855"/>
      <c r="E707" s="855"/>
      <c r="F707" s="855"/>
      <c r="G707" s="855"/>
      <c r="H707" s="855"/>
      <c r="I707" s="855"/>
      <c r="J707" s="855"/>
      <c r="K707" s="855"/>
      <c r="L707" s="855"/>
      <c r="M707" s="855"/>
      <c r="N707" s="855"/>
      <c r="O707" s="855"/>
      <c r="P707" s="855"/>
      <c r="Q707" s="855"/>
      <c r="R707" s="855"/>
      <c r="S707" s="855"/>
      <c r="T707" s="855"/>
      <c r="U707" s="855"/>
      <c r="V707" s="855"/>
      <c r="W707" s="855"/>
      <c r="X707" s="855"/>
      <c r="Y707" s="855"/>
      <c r="Z707" s="855"/>
      <c r="AA707" s="855"/>
      <c r="AB707" s="855"/>
      <c r="AC707" s="855"/>
      <c r="AD707" s="855"/>
      <c r="AE707" s="325"/>
      <c r="AF707" s="614"/>
    </row>
    <row r="708" spans="1:52" ht="40.5" customHeight="1" x14ac:dyDescent="0.25">
      <c r="A708" s="404" t="s">
        <v>535</v>
      </c>
      <c r="B708" s="859" t="s">
        <v>976</v>
      </c>
      <c r="C708" s="859"/>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859"/>
      <c r="AE708" s="296"/>
      <c r="AF708" s="614"/>
    </row>
    <row r="709" spans="1:52" ht="15" x14ac:dyDescent="0.25">
      <c r="A709" s="293"/>
      <c r="B709" s="431"/>
      <c r="C709" s="845" t="s">
        <v>737</v>
      </c>
      <c r="D709" s="845"/>
      <c r="E709" s="845"/>
      <c r="F709" s="845"/>
      <c r="G709" s="845"/>
      <c r="H709" s="845"/>
      <c r="I709" s="845"/>
      <c r="J709" s="845"/>
      <c r="K709" s="845"/>
      <c r="L709" s="845"/>
      <c r="M709" s="845"/>
      <c r="N709" s="845"/>
      <c r="O709" s="845"/>
      <c r="P709" s="845"/>
      <c r="Q709" s="845"/>
      <c r="R709" s="845"/>
      <c r="S709" s="845"/>
      <c r="T709" s="845"/>
      <c r="U709" s="845"/>
      <c r="V709" s="845"/>
      <c r="W709" s="845"/>
      <c r="X709" s="845"/>
      <c r="Y709" s="845"/>
      <c r="Z709" s="845"/>
      <c r="AA709" s="845"/>
      <c r="AB709" s="845"/>
      <c r="AC709" s="845"/>
      <c r="AD709" s="845"/>
      <c r="AE709" s="296"/>
      <c r="AF709" s="614"/>
    </row>
    <row r="710" spans="1:52" ht="15" x14ac:dyDescent="0.25">
      <c r="A710" s="293"/>
      <c r="B710" s="431"/>
      <c r="C710" s="845" t="s">
        <v>738</v>
      </c>
      <c r="D710" s="845"/>
      <c r="E710" s="845"/>
      <c r="F710" s="845"/>
      <c r="G710" s="845"/>
      <c r="H710" s="845"/>
      <c r="I710" s="845"/>
      <c r="J710" s="845"/>
      <c r="K710" s="845"/>
      <c r="L710" s="845"/>
      <c r="M710" s="845"/>
      <c r="N710" s="845"/>
      <c r="O710" s="845"/>
      <c r="P710" s="845"/>
      <c r="Q710" s="845"/>
      <c r="R710" s="845"/>
      <c r="S710" s="845"/>
      <c r="T710" s="845"/>
      <c r="U710" s="845"/>
      <c r="V710" s="845"/>
      <c r="W710" s="845"/>
      <c r="X710" s="845"/>
      <c r="Y710" s="845"/>
      <c r="Z710" s="845"/>
      <c r="AA710" s="845"/>
      <c r="AB710" s="845"/>
      <c r="AC710" s="845"/>
      <c r="AD710" s="845"/>
      <c r="AE710" s="296"/>
      <c r="AF710" s="614"/>
    </row>
    <row r="711" spans="1:52" ht="15" x14ac:dyDescent="0.25">
      <c r="A711" s="293"/>
      <c r="B711" s="377"/>
      <c r="C711" s="377"/>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32"/>
      <c r="AD711" s="632"/>
      <c r="AE711" s="296"/>
      <c r="AF711" s="614"/>
      <c r="AG711">
        <f>COUNTBLANK(I715:AD730)</f>
        <v>352</v>
      </c>
      <c r="AH711">
        <v>352</v>
      </c>
      <c r="AI711">
        <v>176</v>
      </c>
    </row>
    <row r="712" spans="1:52" ht="15" x14ac:dyDescent="0.25">
      <c r="A712" s="293"/>
      <c r="B712" s="875" t="s">
        <v>510</v>
      </c>
      <c r="C712" s="876"/>
      <c r="D712" s="876"/>
      <c r="E712" s="876"/>
      <c r="F712" s="876"/>
      <c r="G712" s="876"/>
      <c r="H712" s="877"/>
      <c r="I712" s="1072" t="s">
        <v>973</v>
      </c>
      <c r="J712" s="1073"/>
      <c r="K712" s="1073"/>
      <c r="L712" s="1073"/>
      <c r="M712" s="1073"/>
      <c r="N712" s="1073"/>
      <c r="O712" s="1073"/>
      <c r="P712" s="1073"/>
      <c r="Q712" s="1073"/>
      <c r="R712" s="1073"/>
      <c r="S712" s="1073"/>
      <c r="T712" s="1073"/>
      <c r="U712" s="1073"/>
      <c r="V712" s="1073"/>
      <c r="W712" s="1073"/>
      <c r="X712" s="1073"/>
      <c r="Y712" s="1073"/>
      <c r="Z712" s="1073"/>
      <c r="AA712" s="1073"/>
      <c r="AB712" s="1073"/>
      <c r="AC712" s="1073"/>
      <c r="AD712" s="1074"/>
      <c r="AE712" s="325"/>
      <c r="AF712" s="614"/>
    </row>
    <row r="713" spans="1:52" ht="31.5" customHeight="1" thickBot="1" x14ac:dyDescent="0.3">
      <c r="A713" s="293"/>
      <c r="B713" s="983"/>
      <c r="C713" s="984"/>
      <c r="D713" s="984"/>
      <c r="E713" s="984"/>
      <c r="F713" s="984"/>
      <c r="G713" s="984"/>
      <c r="H713" s="985"/>
      <c r="I713" s="1084" t="s">
        <v>266</v>
      </c>
      <c r="J713" s="1085"/>
      <c r="K713" s="1084" t="s">
        <v>288</v>
      </c>
      <c r="L713" s="1085"/>
      <c r="M713" s="1084" t="s">
        <v>268</v>
      </c>
      <c r="N713" s="1085"/>
      <c r="O713" s="942" t="s">
        <v>434</v>
      </c>
      <c r="P713" s="943"/>
      <c r="Q713" s="943"/>
      <c r="R713" s="944"/>
      <c r="S713" s="942" t="s">
        <v>170</v>
      </c>
      <c r="T713" s="943"/>
      <c r="U713" s="943"/>
      <c r="V713" s="944"/>
      <c r="W713" s="942" t="s">
        <v>494</v>
      </c>
      <c r="X713" s="943"/>
      <c r="Y713" s="943"/>
      <c r="Z713" s="944"/>
      <c r="AA713" s="942" t="s">
        <v>172</v>
      </c>
      <c r="AB713" s="943"/>
      <c r="AC713" s="943"/>
      <c r="AD713" s="944"/>
      <c r="AE713" s="325"/>
      <c r="AF713" s="614"/>
      <c r="AG713" s="839" t="s">
        <v>266</v>
      </c>
      <c r="AH713" s="839"/>
      <c r="AI713" s="839"/>
      <c r="AJ713" s="839" t="s">
        <v>288</v>
      </c>
      <c r="AK713" s="839"/>
      <c r="AL713" s="839"/>
      <c r="AM713" s="839" t="s">
        <v>268</v>
      </c>
      <c r="AN713" s="839"/>
      <c r="AO713" s="839"/>
      <c r="AR713" s="839" t="s">
        <v>6594</v>
      </c>
      <c r="AS713" s="839"/>
      <c r="AT713" s="839" t="s">
        <v>6595</v>
      </c>
      <c r="AU713" s="839"/>
      <c r="AV713" s="839" t="s">
        <v>6596</v>
      </c>
      <c r="AW713" s="839"/>
      <c r="AX713" s="839" t="s">
        <v>6597</v>
      </c>
      <c r="AY713" s="839"/>
    </row>
    <row r="714" spans="1:52" ht="58.5" customHeight="1" thickBot="1" x14ac:dyDescent="0.3">
      <c r="A714" s="293"/>
      <c r="B714" s="878"/>
      <c r="C714" s="879"/>
      <c r="D714" s="879"/>
      <c r="E714" s="879"/>
      <c r="F714" s="879"/>
      <c r="G714" s="879"/>
      <c r="H714" s="880"/>
      <c r="I714" s="1086"/>
      <c r="J714" s="1087"/>
      <c r="K714" s="1086"/>
      <c r="L714" s="1087"/>
      <c r="M714" s="1086"/>
      <c r="N714" s="1087"/>
      <c r="O714" s="1088" t="s">
        <v>288</v>
      </c>
      <c r="P714" s="1089"/>
      <c r="Q714" s="1088" t="s">
        <v>268</v>
      </c>
      <c r="R714" s="1089"/>
      <c r="S714" s="1088" t="s">
        <v>288</v>
      </c>
      <c r="T714" s="1089"/>
      <c r="U714" s="1088" t="s">
        <v>268</v>
      </c>
      <c r="V714" s="1089"/>
      <c r="W714" s="1088" t="s">
        <v>288</v>
      </c>
      <c r="X714" s="1089"/>
      <c r="Y714" s="1088" t="s">
        <v>268</v>
      </c>
      <c r="Z714" s="1089"/>
      <c r="AA714" s="1088" t="s">
        <v>288</v>
      </c>
      <c r="AB714" s="1089"/>
      <c r="AC714" s="1088" t="s">
        <v>268</v>
      </c>
      <c r="AD714" s="1089"/>
      <c r="AE714" s="325"/>
      <c r="AF714" s="614"/>
      <c r="AG714" s="745" t="s">
        <v>6558</v>
      </c>
      <c r="AH714" s="746" t="s">
        <v>6370</v>
      </c>
      <c r="AI714" s="747" t="s">
        <v>6559</v>
      </c>
      <c r="AJ714" s="745" t="s">
        <v>6558</v>
      </c>
      <c r="AK714" s="746" t="s">
        <v>6370</v>
      </c>
      <c r="AL714" s="747" t="s">
        <v>6559</v>
      </c>
      <c r="AM714" s="746" t="s">
        <v>6558</v>
      </c>
      <c r="AN714" s="746" t="s">
        <v>6370</v>
      </c>
      <c r="AO714" s="747" t="s">
        <v>6559</v>
      </c>
      <c r="AQ714" s="696"/>
      <c r="AR714" s="718" t="s">
        <v>6592</v>
      </c>
      <c r="AS714" s="719" t="s">
        <v>6593</v>
      </c>
      <c r="AT714" s="719" t="s">
        <v>6592</v>
      </c>
      <c r="AU714" s="719" t="s">
        <v>6593</v>
      </c>
      <c r="AV714" s="719" t="s">
        <v>6592</v>
      </c>
      <c r="AW714" s="719" t="s">
        <v>6593</v>
      </c>
      <c r="AX714" s="719" t="s">
        <v>6592</v>
      </c>
      <c r="AY714" s="720" t="s">
        <v>6593</v>
      </c>
    </row>
    <row r="715" spans="1:52" ht="15" x14ac:dyDescent="0.25">
      <c r="A715" s="293"/>
      <c r="B715" s="432" t="s">
        <v>483</v>
      </c>
      <c r="C715" s="1081" t="s">
        <v>511</v>
      </c>
      <c r="D715" s="1082"/>
      <c r="E715" s="1082"/>
      <c r="F715" s="1082"/>
      <c r="G715" s="1082"/>
      <c r="H715" s="1083"/>
      <c r="I715" s="851"/>
      <c r="J715" s="853"/>
      <c r="K715" s="851"/>
      <c r="L715" s="853"/>
      <c r="M715" s="851"/>
      <c r="N715" s="853"/>
      <c r="O715" s="861"/>
      <c r="P715" s="862"/>
      <c r="Q715" s="861"/>
      <c r="R715" s="862"/>
      <c r="S715" s="861"/>
      <c r="T715" s="862"/>
      <c r="U715" s="861"/>
      <c r="V715" s="862"/>
      <c r="W715" s="861"/>
      <c r="X715" s="862"/>
      <c r="Y715" s="861"/>
      <c r="Z715" s="862"/>
      <c r="AA715" s="861"/>
      <c r="AB715" s="862"/>
      <c r="AC715" s="861"/>
      <c r="AD715" s="862"/>
      <c r="AE715" s="325"/>
      <c r="AF715" s="614"/>
      <c r="AG715" s="735">
        <f>COUNTIF(K715:N715,"NS")</f>
        <v>0</v>
      </c>
      <c r="AH715" s="715">
        <f>SUM(K715:N715)</f>
        <v>0</v>
      </c>
      <c r="AI715" s="736">
        <f>IF($AG$711=$AH$711,0,IF(OR(AND(I715=0,AG715&gt;0),AND(I715="NS",AH715&gt;0),AND(I715="NS",AG715=0,AH715=0)),1,IF(OR(AND(I715&gt;0,AG715=2),AND(I715="NS",AG715=2),AND(I715="NS",AH715=0,AG715&gt;0),I715=AH715),0,1)))</f>
        <v>0</v>
      </c>
      <c r="AJ715" s="730">
        <f>SUM(COUNTIF(O715,"NS"),COUNTIF(S715,"NS"),COUNTIF(W715,"NS"),COUNTIF(AA715,"NS"))</f>
        <v>0</v>
      </c>
      <c r="AK715" s="706">
        <f>SUM(O715,S715,W715,AA715)</f>
        <v>0</v>
      </c>
      <c r="AL715" s="740">
        <f>IF($AG$711=$AH$711,0,IF(OR(AND(K715=0,AJ715&gt;0),AND(K715="NS",AK715&gt;0),AND(K715="NS",AK715=0,AJ715=0)),1,IF(OR(AND(AJ715&gt;=2,K715&gt;AK715),AND(K715="NS",AK715=0,AJ715&gt;0),K715=AK715),0,1)))</f>
        <v>0</v>
      </c>
      <c r="AM715" s="721">
        <f>SUM(COUNTIF(Q715,"NS"),COUNTIF(U715,"NS"),COUNTIF(Y715,"NS"),COUNTIF(AC715,"NS"))</f>
        <v>0</v>
      </c>
      <c r="AN715" s="706">
        <f>SUM(Q715,U715,Y715,AC715)</f>
        <v>0</v>
      </c>
      <c r="AO715" s="740">
        <f>IF($AG$711=$AH$711,0,IF(OR(AND(M715=0,AM715&gt;0),AND(M715="NS",AN715&gt;0),AND(M715="NS",AN715=0,AM715=0)),1,IF(OR(AND(AM715&gt;=2,M715&gt;AN715),AND(M715="NS",AN715=0,AM715&gt;0),M715=AN715),0,1)))</f>
        <v>0</v>
      </c>
      <c r="AQ715" s="722" t="s">
        <v>6590</v>
      </c>
      <c r="AR715" s="725">
        <f>$O$656</f>
        <v>0</v>
      </c>
      <c r="AS715" s="726">
        <f>$S$656</f>
        <v>0</v>
      </c>
      <c r="AT715" s="726">
        <f>$O$657</f>
        <v>0</v>
      </c>
      <c r="AU715" s="726">
        <f>$S$657</f>
        <v>0</v>
      </c>
      <c r="AV715" s="726">
        <f>$O$658</f>
        <v>0</v>
      </c>
      <c r="AW715" s="726">
        <f>$S$658</f>
        <v>0</v>
      </c>
      <c r="AX715" s="726">
        <f>$O$659</f>
        <v>0</v>
      </c>
      <c r="AY715" s="727">
        <f>$S$659</f>
        <v>0</v>
      </c>
    </row>
    <row r="716" spans="1:52" ht="15" x14ac:dyDescent="0.25">
      <c r="A716" s="293"/>
      <c r="B716" s="432" t="s">
        <v>484</v>
      </c>
      <c r="C716" s="1081" t="s">
        <v>512</v>
      </c>
      <c r="D716" s="1082"/>
      <c r="E716" s="1082"/>
      <c r="F716" s="1082"/>
      <c r="G716" s="1082"/>
      <c r="H716" s="1083"/>
      <c r="I716" s="851"/>
      <c r="J716" s="853"/>
      <c r="K716" s="851"/>
      <c r="L716" s="853"/>
      <c r="M716" s="851"/>
      <c r="N716" s="853"/>
      <c r="O716" s="861"/>
      <c r="P716" s="862"/>
      <c r="Q716" s="861"/>
      <c r="R716" s="862"/>
      <c r="S716" s="861"/>
      <c r="T716" s="862"/>
      <c r="U716" s="861"/>
      <c r="V716" s="862"/>
      <c r="W716" s="861"/>
      <c r="X716" s="862"/>
      <c r="Y716" s="861"/>
      <c r="Z716" s="862"/>
      <c r="AA716" s="861"/>
      <c r="AB716" s="862"/>
      <c r="AC716" s="861"/>
      <c r="AD716" s="862"/>
      <c r="AE716" s="325"/>
      <c r="AF716" s="614"/>
      <c r="AG716" s="735">
        <f t="shared" ref="AG716:AG730" si="31">COUNTIF(K716:N716,"NS")</f>
        <v>0</v>
      </c>
      <c r="AH716" s="715">
        <f t="shared" ref="AH716:AH730" si="32">SUM(K716:N716)</f>
        <v>0</v>
      </c>
      <c r="AI716" s="736">
        <f t="shared" ref="AI716:AI730" si="33">IF($AG$711=$AH$711,0,IF(OR(AND(I716=0,AG716&gt;0),AND(I716="NS",AH716&gt;0),AND(I716="NS",AG716=0,AH716=0)),1,IF(OR(AND(I716&gt;0,AG716=2),AND(I716="NS",AG716=2),AND(I716="NS",AH716=0,AG716&gt;0),I716=AH716),0,1)))</f>
        <v>0</v>
      </c>
      <c r="AJ716" s="730">
        <f t="shared" ref="AJ716:AJ730" si="34">SUM(COUNTIF(O716,"NS"),COUNTIF(S716,"NS"),COUNTIF(W716,"NS"),COUNTIF(AA716,"NS"))</f>
        <v>0</v>
      </c>
      <c r="AK716" s="706">
        <f t="shared" ref="AK716:AK730" si="35">SUM(O716,S716,W716,AA716)</f>
        <v>0</v>
      </c>
      <c r="AL716" s="740">
        <f t="shared" ref="AL716:AL730" si="36">IF($AG$711=$AH$711,0,IF(OR(AND(K716=0,AJ716&gt;0),AND(K716="NS",AK716&gt;0),AND(K716="NS",AK716=0,AJ716=0)),1,IF(OR(AND(AJ716&gt;=2,K716&gt;AK716),AND(K716="NS",AK716=0,AJ716&gt;0),K716=AK716),0,1)))</f>
        <v>0</v>
      </c>
      <c r="AM716" s="721">
        <f t="shared" ref="AM716:AM730" si="37">SUM(COUNTIF(Q716,"NS"),COUNTIF(U716,"NS"),COUNTIF(Y716,"NS"),COUNTIF(AC716,"NS"))</f>
        <v>0</v>
      </c>
      <c r="AN716" s="706">
        <f t="shared" ref="AN716:AN730" si="38">SUM(Q716,U716,Y716,AC716)</f>
        <v>0</v>
      </c>
      <c r="AO716" s="740">
        <f t="shared" ref="AO716:AO730" si="39">IF($AG$711=$AH$711,0,IF(OR(AND(M716=0,AM716&gt;0),AND(M716="NS",AN716&gt;0),AND(M716="NS",AN716=0,AM716=0)),1,IF(OR(AND(AM716&gt;=2,M716&gt;AN716),AND(M716="NS",AN716=0,AM716&gt;0),M716=AN716),0,1)))</f>
        <v>0</v>
      </c>
      <c r="AQ716" s="723" t="s">
        <v>6591</v>
      </c>
      <c r="AR716" s="728">
        <f>SUM(O715:P719)</f>
        <v>0</v>
      </c>
      <c r="AS716" s="717">
        <f>SUM(Q715:R719)</f>
        <v>0</v>
      </c>
      <c r="AT716" s="717">
        <f>SUM(S715:T719)</f>
        <v>0</v>
      </c>
      <c r="AU716" s="717">
        <f>SUM(U715:V719)</f>
        <v>0</v>
      </c>
      <c r="AV716" s="717">
        <f>SUM(W715:X719)</f>
        <v>0</v>
      </c>
      <c r="AW716" s="717">
        <f>SUM(Y715:Z719)</f>
        <v>0</v>
      </c>
      <c r="AX716" s="717">
        <f>SUM(AA715:AB719)</f>
        <v>0</v>
      </c>
      <c r="AY716" s="729">
        <f>SUM(AC715:AD719)</f>
        <v>0</v>
      </c>
    </row>
    <row r="717" spans="1:52" ht="15" x14ac:dyDescent="0.25">
      <c r="A717" s="293"/>
      <c r="B717" s="432" t="s">
        <v>485</v>
      </c>
      <c r="C717" s="1081" t="s">
        <v>513</v>
      </c>
      <c r="D717" s="1082"/>
      <c r="E717" s="1082"/>
      <c r="F717" s="1082"/>
      <c r="G717" s="1082"/>
      <c r="H717" s="1083"/>
      <c r="I717" s="851"/>
      <c r="J717" s="853"/>
      <c r="K717" s="851"/>
      <c r="L717" s="853"/>
      <c r="M717" s="851"/>
      <c r="N717" s="853"/>
      <c r="O717" s="861"/>
      <c r="P717" s="862"/>
      <c r="Q717" s="861"/>
      <c r="R717" s="862"/>
      <c r="S717" s="861"/>
      <c r="T717" s="862"/>
      <c r="U717" s="861"/>
      <c r="V717" s="862"/>
      <c r="W717" s="861"/>
      <c r="X717" s="862"/>
      <c r="Y717" s="861"/>
      <c r="Z717" s="862"/>
      <c r="AA717" s="861"/>
      <c r="AB717" s="862"/>
      <c r="AC717" s="861"/>
      <c r="AD717" s="862"/>
      <c r="AE717" s="325"/>
      <c r="AF717" s="614"/>
      <c r="AG717" s="735">
        <f t="shared" si="31"/>
        <v>0</v>
      </c>
      <c r="AH717" s="715">
        <f t="shared" si="32"/>
        <v>0</v>
      </c>
      <c r="AI717" s="736">
        <f t="shared" si="33"/>
        <v>0</v>
      </c>
      <c r="AJ717" s="730">
        <f t="shared" si="34"/>
        <v>0</v>
      </c>
      <c r="AK717" s="706">
        <f t="shared" si="35"/>
        <v>0</v>
      </c>
      <c r="AL717" s="740">
        <f t="shared" si="36"/>
        <v>0</v>
      </c>
      <c r="AM717" s="721">
        <f t="shared" si="37"/>
        <v>0</v>
      </c>
      <c r="AN717" s="706">
        <f t="shared" si="38"/>
        <v>0</v>
      </c>
      <c r="AO717" s="740">
        <f t="shared" si="39"/>
        <v>0</v>
      </c>
      <c r="AQ717" s="723" t="s">
        <v>6558</v>
      </c>
      <c r="AR717" s="730">
        <f>COUNTIF(O715:P719,"NS")</f>
        <v>0</v>
      </c>
      <c r="AS717" s="706">
        <f>COUNTIF(Q715:R719,"NS")</f>
        <v>0</v>
      </c>
      <c r="AT717" s="706">
        <f>COUNTIF(S715:T719,"NS")</f>
        <v>0</v>
      </c>
      <c r="AU717" s="706">
        <f>COUNTIF(U715:V719,"NS")</f>
        <v>0</v>
      </c>
      <c r="AV717" s="706">
        <f>COUNTIF(W715:X719,"NS")</f>
        <v>0</v>
      </c>
      <c r="AW717" s="706">
        <f>COUNTIF(Y715:Z719,"NS")</f>
        <v>0</v>
      </c>
      <c r="AX717" s="706">
        <f>COUNTIF(AA715:AB719,"NS")</f>
        <v>0</v>
      </c>
      <c r="AY717" s="731">
        <f>COUNTIF(AC715:AD719,"NS")</f>
        <v>0</v>
      </c>
    </row>
    <row r="718" spans="1:52" ht="15.75" thickBot="1" x14ac:dyDescent="0.3">
      <c r="A718" s="293"/>
      <c r="B718" s="432" t="s">
        <v>486</v>
      </c>
      <c r="C718" s="1081" t="s">
        <v>514</v>
      </c>
      <c r="D718" s="1082"/>
      <c r="E718" s="1082"/>
      <c r="F718" s="1082"/>
      <c r="G718" s="1082"/>
      <c r="H718" s="1083"/>
      <c r="I718" s="851"/>
      <c r="J718" s="853"/>
      <c r="K718" s="851"/>
      <c r="L718" s="853"/>
      <c r="M718" s="851"/>
      <c r="N718" s="853"/>
      <c r="O718" s="861"/>
      <c r="P718" s="862"/>
      <c r="Q718" s="861"/>
      <c r="R718" s="862"/>
      <c r="S718" s="861"/>
      <c r="T718" s="862"/>
      <c r="U718" s="861"/>
      <c r="V718" s="862"/>
      <c r="W718" s="861"/>
      <c r="X718" s="862"/>
      <c r="Y718" s="861"/>
      <c r="Z718" s="862"/>
      <c r="AA718" s="861"/>
      <c r="AB718" s="862"/>
      <c r="AC718" s="861"/>
      <c r="AD718" s="862"/>
      <c r="AE718" s="325"/>
      <c r="AF718" s="614"/>
      <c r="AG718" s="735">
        <f t="shared" si="31"/>
        <v>0</v>
      </c>
      <c r="AH718" s="715">
        <f t="shared" si="32"/>
        <v>0</v>
      </c>
      <c r="AI718" s="736">
        <f t="shared" si="33"/>
        <v>0</v>
      </c>
      <c r="AJ718" s="730">
        <f t="shared" si="34"/>
        <v>0</v>
      </c>
      <c r="AK718" s="706">
        <f t="shared" si="35"/>
        <v>0</v>
      </c>
      <c r="AL718" s="740">
        <f t="shared" si="36"/>
        <v>0</v>
      </c>
      <c r="AM718" s="721">
        <f t="shared" si="37"/>
        <v>0</v>
      </c>
      <c r="AN718" s="706">
        <f t="shared" si="38"/>
        <v>0</v>
      </c>
      <c r="AO718" s="740">
        <f t="shared" si="39"/>
        <v>0</v>
      </c>
      <c r="AQ718" s="724" t="s">
        <v>6559</v>
      </c>
      <c r="AR718" s="732">
        <f>IF($AG$711=$AH$711,0,IF(OR(AND(AR715=0,AR717&gt;0),AND(AR715="NS",AR716=0,AR717=0),AND(AR715="NS",AR716&gt;0,AR716&lt;&gt;"NS")),1,IF(OR(AND(AR715="NS",AR716=0,AR717&gt;0),AND(AR717&gt;=2,AR716&lt;AR715),AR715=AR716),0,1)))</f>
        <v>0</v>
      </c>
      <c r="AS718" s="732">
        <f>IF($AG$711=$AH$711,0,IF(OR(AND(AS715=0,AS717&gt;0),AND(AS715="NS",AS716=0,AS717=0),AND(AS715="NS",AS716&gt;0,AS716&lt;&gt;"NS")),1,IF(OR(AND(AS715="NS",AS716=0,AS717&gt;0),AND(AS717&gt;=2,AS716&lt;AS715),AS715=AS716),0,1)))</f>
        <v>0</v>
      </c>
      <c r="AT718" s="732">
        <f t="shared" ref="AT718:AY718" si="40">IF($AG$711=$AH$711,0,IF(OR(AND(AT715=0,AT717&gt;0),AND(AT715="NS",AT716=0,AT717=0),AND(AT715="NS",AT716&gt;0,AT716&lt;&gt;"NS")),1,IF(OR(AND(AT715="NS",AT716=0,AT717&gt;0),AND(AT717&gt;=2,AT716&lt;AT715),AT715=AT716),0,1)))</f>
        <v>0</v>
      </c>
      <c r="AU718" s="732">
        <f t="shared" si="40"/>
        <v>0</v>
      </c>
      <c r="AV718" s="732">
        <f t="shared" si="40"/>
        <v>0</v>
      </c>
      <c r="AW718" s="732">
        <f t="shared" si="40"/>
        <v>0</v>
      </c>
      <c r="AX718" s="732">
        <f t="shared" si="40"/>
        <v>0</v>
      </c>
      <c r="AY718" s="732">
        <f t="shared" si="40"/>
        <v>0</v>
      </c>
      <c r="AZ718" s="692">
        <f>SUM(AR718:AY718)</f>
        <v>0</v>
      </c>
    </row>
    <row r="719" spans="1:52" ht="15" x14ac:dyDescent="0.25">
      <c r="A719" s="293"/>
      <c r="B719" s="432" t="s">
        <v>515</v>
      </c>
      <c r="C719" s="1081" t="s">
        <v>516</v>
      </c>
      <c r="D719" s="1082"/>
      <c r="E719" s="1082"/>
      <c r="F719" s="1082"/>
      <c r="G719" s="1082"/>
      <c r="H719" s="1083"/>
      <c r="I719" s="851"/>
      <c r="J719" s="853"/>
      <c r="K719" s="851"/>
      <c r="L719" s="853"/>
      <c r="M719" s="851"/>
      <c r="N719" s="853"/>
      <c r="O719" s="861"/>
      <c r="P719" s="862"/>
      <c r="Q719" s="861"/>
      <c r="R719" s="862"/>
      <c r="S719" s="861"/>
      <c r="T719" s="862"/>
      <c r="U719" s="861"/>
      <c r="V719" s="862"/>
      <c r="W719" s="861"/>
      <c r="X719" s="862"/>
      <c r="Y719" s="861"/>
      <c r="Z719" s="862"/>
      <c r="AA719" s="861"/>
      <c r="AB719" s="862"/>
      <c r="AC719" s="861"/>
      <c r="AD719" s="862"/>
      <c r="AE719" s="325"/>
      <c r="AF719" s="614"/>
      <c r="AG719" s="735">
        <f t="shared" si="31"/>
        <v>0</v>
      </c>
      <c r="AH719" s="715">
        <f t="shared" si="32"/>
        <v>0</v>
      </c>
      <c r="AI719" s="736">
        <f t="shared" si="33"/>
        <v>0</v>
      </c>
      <c r="AJ719" s="730">
        <f t="shared" si="34"/>
        <v>0</v>
      </c>
      <c r="AK719" s="706">
        <f t="shared" si="35"/>
        <v>0</v>
      </c>
      <c r="AL719" s="740">
        <f t="shared" si="36"/>
        <v>0</v>
      </c>
      <c r="AM719" s="721">
        <f t="shared" si="37"/>
        <v>0</v>
      </c>
      <c r="AN719" s="706">
        <f t="shared" si="38"/>
        <v>0</v>
      </c>
      <c r="AO719" s="740">
        <f t="shared" si="39"/>
        <v>0</v>
      </c>
    </row>
    <row r="720" spans="1:52" ht="15" x14ac:dyDescent="0.25">
      <c r="A720" s="293"/>
      <c r="B720" s="432" t="s">
        <v>517</v>
      </c>
      <c r="C720" s="1081" t="s">
        <v>518</v>
      </c>
      <c r="D720" s="1082"/>
      <c r="E720" s="1082"/>
      <c r="F720" s="1082"/>
      <c r="G720" s="1082"/>
      <c r="H720" s="1083"/>
      <c r="I720" s="851"/>
      <c r="J720" s="853"/>
      <c r="K720" s="851"/>
      <c r="L720" s="853"/>
      <c r="M720" s="851"/>
      <c r="N720" s="853"/>
      <c r="O720" s="861"/>
      <c r="P720" s="862"/>
      <c r="Q720" s="861"/>
      <c r="R720" s="862"/>
      <c r="S720" s="861"/>
      <c r="T720" s="862"/>
      <c r="U720" s="861"/>
      <c r="V720" s="862"/>
      <c r="W720" s="861"/>
      <c r="X720" s="862"/>
      <c r="Y720" s="861"/>
      <c r="Z720" s="862"/>
      <c r="AA720" s="861"/>
      <c r="AB720" s="862"/>
      <c r="AC720" s="861"/>
      <c r="AD720" s="862"/>
      <c r="AE720" s="325"/>
      <c r="AF720" s="614"/>
      <c r="AG720" s="735">
        <f t="shared" si="31"/>
        <v>0</v>
      </c>
      <c r="AH720" s="715">
        <f t="shared" si="32"/>
        <v>0</v>
      </c>
      <c r="AI720" s="736">
        <f t="shared" si="33"/>
        <v>0</v>
      </c>
      <c r="AJ720" s="730">
        <f t="shared" si="34"/>
        <v>0</v>
      </c>
      <c r="AK720" s="706">
        <f t="shared" si="35"/>
        <v>0</v>
      </c>
      <c r="AL720" s="740">
        <f t="shared" si="36"/>
        <v>0</v>
      </c>
      <c r="AM720" s="721">
        <f t="shared" si="37"/>
        <v>0</v>
      </c>
      <c r="AN720" s="706">
        <f t="shared" si="38"/>
        <v>0</v>
      </c>
      <c r="AO720" s="740">
        <f t="shared" si="39"/>
        <v>0</v>
      </c>
    </row>
    <row r="721" spans="1:41" ht="15" x14ac:dyDescent="0.25">
      <c r="A721" s="293"/>
      <c r="B721" s="432" t="s">
        <v>519</v>
      </c>
      <c r="C721" s="1081" t="s">
        <v>520</v>
      </c>
      <c r="D721" s="1082"/>
      <c r="E721" s="1082"/>
      <c r="F721" s="1082"/>
      <c r="G721" s="1082"/>
      <c r="H721" s="1083"/>
      <c r="I721" s="851"/>
      <c r="J721" s="853"/>
      <c r="K721" s="851"/>
      <c r="L721" s="853"/>
      <c r="M721" s="851"/>
      <c r="N721" s="853"/>
      <c r="O721" s="861"/>
      <c r="P721" s="862"/>
      <c r="Q721" s="861"/>
      <c r="R721" s="862"/>
      <c r="S721" s="861"/>
      <c r="T721" s="862"/>
      <c r="U721" s="861"/>
      <c r="V721" s="862"/>
      <c r="W721" s="861"/>
      <c r="X721" s="862"/>
      <c r="Y721" s="861"/>
      <c r="Z721" s="862"/>
      <c r="AA721" s="861"/>
      <c r="AB721" s="862"/>
      <c r="AC721" s="861"/>
      <c r="AD721" s="862"/>
      <c r="AE721" s="325"/>
      <c r="AF721" s="614"/>
      <c r="AG721" s="735">
        <f t="shared" si="31"/>
        <v>0</v>
      </c>
      <c r="AH721" s="715">
        <f t="shared" si="32"/>
        <v>0</v>
      </c>
      <c r="AI721" s="736">
        <f t="shared" si="33"/>
        <v>0</v>
      </c>
      <c r="AJ721" s="730">
        <f t="shared" si="34"/>
        <v>0</v>
      </c>
      <c r="AK721" s="706">
        <f t="shared" si="35"/>
        <v>0</v>
      </c>
      <c r="AL721" s="740">
        <f t="shared" si="36"/>
        <v>0</v>
      </c>
      <c r="AM721" s="721">
        <f t="shared" si="37"/>
        <v>0</v>
      </c>
      <c r="AN721" s="706">
        <f t="shared" si="38"/>
        <v>0</v>
      </c>
      <c r="AO721" s="740">
        <f t="shared" si="39"/>
        <v>0</v>
      </c>
    </row>
    <row r="722" spans="1:41" ht="15" x14ac:dyDescent="0.25">
      <c r="A722" s="293"/>
      <c r="B722" s="432" t="s">
        <v>521</v>
      </c>
      <c r="C722" s="1081" t="s">
        <v>522</v>
      </c>
      <c r="D722" s="1082"/>
      <c r="E722" s="1082"/>
      <c r="F722" s="1082"/>
      <c r="G722" s="1082"/>
      <c r="H722" s="1083"/>
      <c r="I722" s="851"/>
      <c r="J722" s="853"/>
      <c r="K722" s="851"/>
      <c r="L722" s="853"/>
      <c r="M722" s="851"/>
      <c r="N722" s="853"/>
      <c r="O722" s="861"/>
      <c r="P722" s="862"/>
      <c r="Q722" s="861"/>
      <c r="R722" s="862"/>
      <c r="S722" s="861"/>
      <c r="T722" s="862"/>
      <c r="U722" s="861"/>
      <c r="V722" s="862"/>
      <c r="W722" s="861"/>
      <c r="X722" s="862"/>
      <c r="Y722" s="861"/>
      <c r="Z722" s="862"/>
      <c r="AA722" s="861"/>
      <c r="AB722" s="862"/>
      <c r="AC722" s="861"/>
      <c r="AD722" s="862"/>
      <c r="AE722" s="325"/>
      <c r="AF722" s="614"/>
      <c r="AG722" s="735">
        <f t="shared" si="31"/>
        <v>0</v>
      </c>
      <c r="AH722" s="715">
        <f t="shared" si="32"/>
        <v>0</v>
      </c>
      <c r="AI722" s="736">
        <f t="shared" si="33"/>
        <v>0</v>
      </c>
      <c r="AJ722" s="730">
        <f t="shared" si="34"/>
        <v>0</v>
      </c>
      <c r="AK722" s="706">
        <f t="shared" si="35"/>
        <v>0</v>
      </c>
      <c r="AL722" s="740">
        <f t="shared" si="36"/>
        <v>0</v>
      </c>
      <c r="AM722" s="721">
        <f t="shared" si="37"/>
        <v>0</v>
      </c>
      <c r="AN722" s="706">
        <f t="shared" si="38"/>
        <v>0</v>
      </c>
      <c r="AO722" s="740">
        <f t="shared" si="39"/>
        <v>0</v>
      </c>
    </row>
    <row r="723" spans="1:41" ht="15" x14ac:dyDescent="0.25">
      <c r="A723" s="293"/>
      <c r="B723" s="432" t="s">
        <v>523</v>
      </c>
      <c r="C723" s="1081" t="s">
        <v>524</v>
      </c>
      <c r="D723" s="1082"/>
      <c r="E723" s="1082"/>
      <c r="F723" s="1082"/>
      <c r="G723" s="1082"/>
      <c r="H723" s="1083"/>
      <c r="I723" s="851"/>
      <c r="J723" s="853"/>
      <c r="K723" s="851"/>
      <c r="L723" s="853"/>
      <c r="M723" s="851"/>
      <c r="N723" s="853"/>
      <c r="O723" s="861"/>
      <c r="P723" s="862"/>
      <c r="Q723" s="861"/>
      <c r="R723" s="862"/>
      <c r="S723" s="861"/>
      <c r="T723" s="862"/>
      <c r="U723" s="861"/>
      <c r="V723" s="862"/>
      <c r="W723" s="861"/>
      <c r="X723" s="862"/>
      <c r="Y723" s="861"/>
      <c r="Z723" s="862"/>
      <c r="AA723" s="861"/>
      <c r="AB723" s="862"/>
      <c r="AC723" s="861"/>
      <c r="AD723" s="862"/>
      <c r="AE723" s="325"/>
      <c r="AF723" s="614"/>
      <c r="AG723" s="735">
        <f t="shared" si="31"/>
        <v>0</v>
      </c>
      <c r="AH723" s="715">
        <f t="shared" si="32"/>
        <v>0</v>
      </c>
      <c r="AI723" s="736">
        <f t="shared" si="33"/>
        <v>0</v>
      </c>
      <c r="AJ723" s="730">
        <f t="shared" si="34"/>
        <v>0</v>
      </c>
      <c r="AK723" s="706">
        <f t="shared" si="35"/>
        <v>0</v>
      </c>
      <c r="AL723" s="740">
        <f t="shared" si="36"/>
        <v>0</v>
      </c>
      <c r="AM723" s="721">
        <f t="shared" si="37"/>
        <v>0</v>
      </c>
      <c r="AN723" s="706">
        <f t="shared" si="38"/>
        <v>0</v>
      </c>
      <c r="AO723" s="740">
        <f t="shared" si="39"/>
        <v>0</v>
      </c>
    </row>
    <row r="724" spans="1:41" ht="15" x14ac:dyDescent="0.25">
      <c r="A724" s="293"/>
      <c r="B724" s="432" t="s">
        <v>525</v>
      </c>
      <c r="C724" s="1081" t="s">
        <v>526</v>
      </c>
      <c r="D724" s="1082"/>
      <c r="E724" s="1082"/>
      <c r="F724" s="1082"/>
      <c r="G724" s="1082"/>
      <c r="H724" s="1083"/>
      <c r="I724" s="851"/>
      <c r="J724" s="853"/>
      <c r="K724" s="851"/>
      <c r="L724" s="853"/>
      <c r="M724" s="851"/>
      <c r="N724" s="853"/>
      <c r="O724" s="861"/>
      <c r="P724" s="862"/>
      <c r="Q724" s="861"/>
      <c r="R724" s="862"/>
      <c r="S724" s="861"/>
      <c r="T724" s="862"/>
      <c r="U724" s="861"/>
      <c r="V724" s="862"/>
      <c r="W724" s="861"/>
      <c r="X724" s="862"/>
      <c r="Y724" s="861"/>
      <c r="Z724" s="862"/>
      <c r="AA724" s="861"/>
      <c r="AB724" s="862"/>
      <c r="AC724" s="861"/>
      <c r="AD724" s="862"/>
      <c r="AE724" s="325"/>
      <c r="AF724" s="614"/>
      <c r="AG724" s="735">
        <f t="shared" si="31"/>
        <v>0</v>
      </c>
      <c r="AH724" s="715">
        <f t="shared" si="32"/>
        <v>0</v>
      </c>
      <c r="AI724" s="736">
        <f t="shared" si="33"/>
        <v>0</v>
      </c>
      <c r="AJ724" s="730">
        <f t="shared" si="34"/>
        <v>0</v>
      </c>
      <c r="AK724" s="706">
        <f t="shared" si="35"/>
        <v>0</v>
      </c>
      <c r="AL724" s="740">
        <f t="shared" si="36"/>
        <v>0</v>
      </c>
      <c r="AM724" s="721">
        <f t="shared" si="37"/>
        <v>0</v>
      </c>
      <c r="AN724" s="706">
        <f t="shared" si="38"/>
        <v>0</v>
      </c>
      <c r="AO724" s="740">
        <f t="shared" si="39"/>
        <v>0</v>
      </c>
    </row>
    <row r="725" spans="1:41" ht="15" x14ac:dyDescent="0.25">
      <c r="A725" s="293"/>
      <c r="B725" s="432" t="s">
        <v>527</v>
      </c>
      <c r="C725" s="1081" t="s">
        <v>528</v>
      </c>
      <c r="D725" s="1082"/>
      <c r="E725" s="1082"/>
      <c r="F725" s="1082"/>
      <c r="G725" s="1082"/>
      <c r="H725" s="1083"/>
      <c r="I725" s="851"/>
      <c r="J725" s="853"/>
      <c r="K725" s="851"/>
      <c r="L725" s="853"/>
      <c r="M725" s="851"/>
      <c r="N725" s="853"/>
      <c r="O725" s="861"/>
      <c r="P725" s="862"/>
      <c r="Q725" s="861"/>
      <c r="R725" s="862"/>
      <c r="S725" s="861"/>
      <c r="T725" s="862"/>
      <c r="U725" s="861"/>
      <c r="V725" s="862"/>
      <c r="W725" s="861"/>
      <c r="X725" s="862"/>
      <c r="Y725" s="861"/>
      <c r="Z725" s="862"/>
      <c r="AA725" s="861"/>
      <c r="AB725" s="862"/>
      <c r="AC725" s="861"/>
      <c r="AD725" s="862"/>
      <c r="AE725" s="325"/>
      <c r="AF725" s="614"/>
      <c r="AG725" s="735">
        <f t="shared" si="31"/>
        <v>0</v>
      </c>
      <c r="AH725" s="715">
        <f t="shared" si="32"/>
        <v>0</v>
      </c>
      <c r="AI725" s="736">
        <f t="shared" si="33"/>
        <v>0</v>
      </c>
      <c r="AJ725" s="730">
        <f t="shared" si="34"/>
        <v>0</v>
      </c>
      <c r="AK725" s="706">
        <f t="shared" si="35"/>
        <v>0</v>
      </c>
      <c r="AL725" s="740">
        <f t="shared" si="36"/>
        <v>0</v>
      </c>
      <c r="AM725" s="721">
        <f t="shared" si="37"/>
        <v>0</v>
      </c>
      <c r="AN725" s="706">
        <f t="shared" si="38"/>
        <v>0</v>
      </c>
      <c r="AO725" s="740">
        <f t="shared" si="39"/>
        <v>0</v>
      </c>
    </row>
    <row r="726" spans="1:41" ht="15" x14ac:dyDescent="0.25">
      <c r="A726" s="293"/>
      <c r="B726" s="432" t="s">
        <v>529</v>
      </c>
      <c r="C726" s="1081" t="s">
        <v>530</v>
      </c>
      <c r="D726" s="1082"/>
      <c r="E726" s="1082"/>
      <c r="F726" s="1082"/>
      <c r="G726" s="1082"/>
      <c r="H726" s="1083"/>
      <c r="I726" s="851"/>
      <c r="J726" s="853"/>
      <c r="K726" s="851"/>
      <c r="L726" s="853"/>
      <c r="M726" s="851"/>
      <c r="N726" s="853"/>
      <c r="O726" s="861"/>
      <c r="P726" s="862"/>
      <c r="Q726" s="861"/>
      <c r="R726" s="862"/>
      <c r="S726" s="861"/>
      <c r="T726" s="862"/>
      <c r="U726" s="861"/>
      <c r="V726" s="862"/>
      <c r="W726" s="861"/>
      <c r="X726" s="862"/>
      <c r="Y726" s="861"/>
      <c r="Z726" s="862"/>
      <c r="AA726" s="861"/>
      <c r="AB726" s="862"/>
      <c r="AC726" s="861"/>
      <c r="AD726" s="862"/>
      <c r="AE726" s="325"/>
      <c r="AF726" s="614"/>
      <c r="AG726" s="735">
        <f t="shared" si="31"/>
        <v>0</v>
      </c>
      <c r="AH726" s="715">
        <f t="shared" si="32"/>
        <v>0</v>
      </c>
      <c r="AI726" s="736">
        <f t="shared" si="33"/>
        <v>0</v>
      </c>
      <c r="AJ726" s="730">
        <f t="shared" si="34"/>
        <v>0</v>
      </c>
      <c r="AK726" s="706">
        <f t="shared" si="35"/>
        <v>0</v>
      </c>
      <c r="AL726" s="740">
        <f t="shared" si="36"/>
        <v>0</v>
      </c>
      <c r="AM726" s="721">
        <f t="shared" si="37"/>
        <v>0</v>
      </c>
      <c r="AN726" s="706">
        <f t="shared" si="38"/>
        <v>0</v>
      </c>
      <c r="AO726" s="740">
        <f t="shared" si="39"/>
        <v>0</v>
      </c>
    </row>
    <row r="727" spans="1:41" ht="15" x14ac:dyDescent="0.25">
      <c r="A727" s="293"/>
      <c r="B727" s="432" t="s">
        <v>112</v>
      </c>
      <c r="C727" s="1081" t="s">
        <v>531</v>
      </c>
      <c r="D727" s="1082"/>
      <c r="E727" s="1082"/>
      <c r="F727" s="1082"/>
      <c r="G727" s="1082"/>
      <c r="H727" s="1083"/>
      <c r="I727" s="851"/>
      <c r="J727" s="853"/>
      <c r="K727" s="851"/>
      <c r="L727" s="853"/>
      <c r="M727" s="851"/>
      <c r="N727" s="853"/>
      <c r="O727" s="861"/>
      <c r="P727" s="862"/>
      <c r="Q727" s="861"/>
      <c r="R727" s="862"/>
      <c r="S727" s="861"/>
      <c r="T727" s="862"/>
      <c r="U727" s="861"/>
      <c r="V727" s="862"/>
      <c r="W727" s="861"/>
      <c r="X727" s="862"/>
      <c r="Y727" s="861"/>
      <c r="Z727" s="862"/>
      <c r="AA727" s="861"/>
      <c r="AB727" s="862"/>
      <c r="AC727" s="861"/>
      <c r="AD727" s="862"/>
      <c r="AE727" s="325"/>
      <c r="AF727" s="614"/>
      <c r="AG727" s="735">
        <f t="shared" si="31"/>
        <v>0</v>
      </c>
      <c r="AH727" s="715">
        <f t="shared" si="32"/>
        <v>0</v>
      </c>
      <c r="AI727" s="736">
        <f t="shared" si="33"/>
        <v>0</v>
      </c>
      <c r="AJ727" s="730">
        <f t="shared" si="34"/>
        <v>0</v>
      </c>
      <c r="AK727" s="706">
        <f t="shared" si="35"/>
        <v>0</v>
      </c>
      <c r="AL727" s="740">
        <f t="shared" si="36"/>
        <v>0</v>
      </c>
      <c r="AM727" s="721">
        <f t="shared" si="37"/>
        <v>0</v>
      </c>
      <c r="AN727" s="706">
        <f t="shared" si="38"/>
        <v>0</v>
      </c>
      <c r="AO727" s="740">
        <f t="shared" si="39"/>
        <v>0</v>
      </c>
    </row>
    <row r="728" spans="1:41" ht="15" x14ac:dyDescent="0.25">
      <c r="A728" s="293"/>
      <c r="B728" s="432" t="s">
        <v>113</v>
      </c>
      <c r="C728" s="1081" t="s">
        <v>532</v>
      </c>
      <c r="D728" s="1082"/>
      <c r="E728" s="1082"/>
      <c r="F728" s="1082"/>
      <c r="G728" s="1082"/>
      <c r="H728" s="1083"/>
      <c r="I728" s="851"/>
      <c r="J728" s="853"/>
      <c r="K728" s="851"/>
      <c r="L728" s="853"/>
      <c r="M728" s="851"/>
      <c r="N728" s="853"/>
      <c r="O728" s="861"/>
      <c r="P728" s="862"/>
      <c r="Q728" s="861"/>
      <c r="R728" s="862"/>
      <c r="S728" s="861"/>
      <c r="T728" s="862"/>
      <c r="U728" s="861"/>
      <c r="V728" s="862"/>
      <c r="W728" s="861"/>
      <c r="X728" s="862"/>
      <c r="Y728" s="861"/>
      <c r="Z728" s="862"/>
      <c r="AA728" s="861"/>
      <c r="AB728" s="862"/>
      <c r="AC728" s="861"/>
      <c r="AD728" s="862"/>
      <c r="AE728" s="325"/>
      <c r="AF728" s="614"/>
      <c r="AG728" s="735">
        <f t="shared" si="31"/>
        <v>0</v>
      </c>
      <c r="AH728" s="715">
        <f t="shared" si="32"/>
        <v>0</v>
      </c>
      <c r="AI728" s="736">
        <f t="shared" si="33"/>
        <v>0</v>
      </c>
      <c r="AJ728" s="730">
        <f t="shared" si="34"/>
        <v>0</v>
      </c>
      <c r="AK728" s="706">
        <f t="shared" si="35"/>
        <v>0</v>
      </c>
      <c r="AL728" s="740">
        <f t="shared" si="36"/>
        <v>0</v>
      </c>
      <c r="AM728" s="721">
        <f t="shared" si="37"/>
        <v>0</v>
      </c>
      <c r="AN728" s="706">
        <f t="shared" si="38"/>
        <v>0</v>
      </c>
      <c r="AO728" s="740">
        <f t="shared" si="39"/>
        <v>0</v>
      </c>
    </row>
    <row r="729" spans="1:41" ht="15" x14ac:dyDescent="0.25">
      <c r="A729" s="293"/>
      <c r="B729" s="432" t="s">
        <v>114</v>
      </c>
      <c r="C729" s="1081" t="s">
        <v>533</v>
      </c>
      <c r="D729" s="1082"/>
      <c r="E729" s="1082"/>
      <c r="F729" s="1082"/>
      <c r="G729" s="1082"/>
      <c r="H729" s="1083"/>
      <c r="I729" s="851"/>
      <c r="J729" s="853"/>
      <c r="K729" s="851"/>
      <c r="L729" s="853"/>
      <c r="M729" s="851"/>
      <c r="N729" s="853"/>
      <c r="O729" s="861"/>
      <c r="P729" s="862"/>
      <c r="Q729" s="861"/>
      <c r="R729" s="862"/>
      <c r="S729" s="861"/>
      <c r="T729" s="862"/>
      <c r="U729" s="861"/>
      <c r="V729" s="862"/>
      <c r="W729" s="861"/>
      <c r="X729" s="862"/>
      <c r="Y729" s="861"/>
      <c r="Z729" s="862"/>
      <c r="AA729" s="861"/>
      <c r="AB729" s="862"/>
      <c r="AC729" s="861"/>
      <c r="AD729" s="862"/>
      <c r="AE729" s="325"/>
      <c r="AF729" s="614"/>
      <c r="AG729" s="735">
        <f t="shared" si="31"/>
        <v>0</v>
      </c>
      <c r="AH729" s="715">
        <f t="shared" si="32"/>
        <v>0</v>
      </c>
      <c r="AI729" s="736">
        <f t="shared" si="33"/>
        <v>0</v>
      </c>
      <c r="AJ729" s="730">
        <f t="shared" si="34"/>
        <v>0</v>
      </c>
      <c r="AK729" s="706">
        <f t="shared" si="35"/>
        <v>0</v>
      </c>
      <c r="AL729" s="740">
        <f t="shared" si="36"/>
        <v>0</v>
      </c>
      <c r="AM729" s="721">
        <f t="shared" si="37"/>
        <v>0</v>
      </c>
      <c r="AN729" s="706">
        <f t="shared" si="38"/>
        <v>0</v>
      </c>
      <c r="AO729" s="740">
        <f t="shared" si="39"/>
        <v>0</v>
      </c>
    </row>
    <row r="730" spans="1:41" ht="15" x14ac:dyDescent="0.25">
      <c r="A730" s="293"/>
      <c r="B730" s="432" t="s">
        <v>115</v>
      </c>
      <c r="C730" s="1081" t="s">
        <v>534</v>
      </c>
      <c r="D730" s="1082"/>
      <c r="E730" s="1082"/>
      <c r="F730" s="1082"/>
      <c r="G730" s="1082"/>
      <c r="H730" s="1083"/>
      <c r="I730" s="851"/>
      <c r="J730" s="853"/>
      <c r="K730" s="851"/>
      <c r="L730" s="853"/>
      <c r="M730" s="851"/>
      <c r="N730" s="853"/>
      <c r="O730" s="861"/>
      <c r="P730" s="862"/>
      <c r="Q730" s="861"/>
      <c r="R730" s="862"/>
      <c r="S730" s="861"/>
      <c r="T730" s="862"/>
      <c r="U730" s="861"/>
      <c r="V730" s="862"/>
      <c r="W730" s="861"/>
      <c r="X730" s="862"/>
      <c r="Y730" s="861"/>
      <c r="Z730" s="862"/>
      <c r="AA730" s="861"/>
      <c r="AB730" s="862"/>
      <c r="AC730" s="861"/>
      <c r="AD730" s="862"/>
      <c r="AE730" s="325"/>
      <c r="AF730" s="614"/>
      <c r="AG730" s="735">
        <f t="shared" si="31"/>
        <v>0</v>
      </c>
      <c r="AH730" s="715">
        <f t="shared" si="32"/>
        <v>0</v>
      </c>
      <c r="AI730" s="736">
        <f t="shared" si="33"/>
        <v>0</v>
      </c>
      <c r="AJ730" s="730">
        <f t="shared" si="34"/>
        <v>0</v>
      </c>
      <c r="AK730" s="706">
        <f t="shared" si="35"/>
        <v>0</v>
      </c>
      <c r="AL730" s="740">
        <f t="shared" si="36"/>
        <v>0</v>
      </c>
      <c r="AM730" s="721">
        <f t="shared" si="37"/>
        <v>0</v>
      </c>
      <c r="AN730" s="706">
        <f t="shared" si="38"/>
        <v>0</v>
      </c>
      <c r="AO730" s="740">
        <f t="shared" si="39"/>
        <v>0</v>
      </c>
    </row>
    <row r="731" spans="1:41" ht="15.75" x14ac:dyDescent="0.25">
      <c r="A731" s="293"/>
      <c r="B731" s="433"/>
      <c r="C731" s="433"/>
      <c r="D731" s="433"/>
      <c r="E731" s="433"/>
      <c r="F731" s="433"/>
      <c r="G731" s="433"/>
      <c r="H731" s="410" t="s">
        <v>487</v>
      </c>
      <c r="I731" s="1054">
        <f>IF(AND(COUNTIF(I715:J730,"NS")&gt;0,SUM(I715:J730)=0),"NS",SUM(I715:J730))</f>
        <v>0</v>
      </c>
      <c r="J731" s="1056"/>
      <c r="K731" s="1054">
        <f>IF(AND(COUNTIF(K715:L730,"NS")&gt;0,SUM(K715:L730)=0),"NS",SUM(K715:L730))</f>
        <v>0</v>
      </c>
      <c r="L731" s="1056"/>
      <c r="M731" s="1054">
        <f>IF(AND(COUNTIF(M715:N730,"NS")&gt;0,SUM(M715:N730)=0),"NS",SUM(M715:N730))</f>
        <v>0</v>
      </c>
      <c r="N731" s="1056"/>
      <c r="O731" s="1054">
        <f>IF(AND(COUNTIF(O715:P730,"NS")&gt;0,SUM(O715:P730)=0),"NS",SUM(O715:P730))</f>
        <v>0</v>
      </c>
      <c r="P731" s="1056"/>
      <c r="Q731" s="1054">
        <f>IF(AND(COUNTIF(Q715:R730,"NS")&gt;0,SUM(Q715:R730)=0),"NS",SUM(Q715:R730))</f>
        <v>0</v>
      </c>
      <c r="R731" s="1056"/>
      <c r="S731" s="1054">
        <f>IF(AND(COUNTIF(S715:T730,"NS")&gt;0,SUM(S715:T730)=0),"NS",SUM(S715:T730))</f>
        <v>0</v>
      </c>
      <c r="T731" s="1056"/>
      <c r="U731" s="1054">
        <f>IF(AND(COUNTIF(U715:V730,"NS")&gt;0,SUM(U715:V730)=0),"NS",SUM(U715:V730))</f>
        <v>0</v>
      </c>
      <c r="V731" s="1056"/>
      <c r="W731" s="1054">
        <f>IF(AND(COUNTIF(W715:X730,"NS")&gt;0,SUM(W715:X730)=0),"NS",SUM(W715:X730))</f>
        <v>0</v>
      </c>
      <c r="X731" s="1056"/>
      <c r="Y731" s="1054">
        <f>IF(AND(COUNTIF(Y715:Z730,"NS")&gt;0,SUM(Y715:Z730)=0),"NS",SUM(Y715:Z730))</f>
        <v>0</v>
      </c>
      <c r="Z731" s="1056"/>
      <c r="AA731" s="1054">
        <f>IF(AND(COUNTIF(AA715:AB730,"NS")&gt;0,SUM(AA715:AB730)=0),"NS",SUM(AA715:AB730))</f>
        <v>0</v>
      </c>
      <c r="AB731" s="1056"/>
      <c r="AC731" s="1054">
        <f>IF(AND(COUNTIF(AC715:AD730,"NS")&gt;0,SUM(AC715:AD730)=0),"NS",SUM(AC715:AD730))</f>
        <v>0</v>
      </c>
      <c r="AD731" s="1056"/>
      <c r="AE731" s="325"/>
      <c r="AF731" s="614"/>
      <c r="AI731" s="691">
        <f>SUM(AI715:AI730)</f>
        <v>0</v>
      </c>
      <c r="AL731" s="691">
        <f>SUM(AL715:AL730)</f>
        <v>0</v>
      </c>
      <c r="AO731" s="691">
        <f>SUM(AO715:AO730)</f>
        <v>0</v>
      </c>
    </row>
    <row r="732" spans="1:41" ht="15" x14ac:dyDescent="0.25">
      <c r="A732" s="293"/>
      <c r="B732" s="837" t="str">
        <f>IF(SUM(AI731:AO731)=0,"","ERROR: Revisar la suma por fila ya que no coincide con el total")</f>
        <v/>
      </c>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325"/>
      <c r="AF732" s="614"/>
    </row>
    <row r="733" spans="1:41" ht="15" x14ac:dyDescent="0.25">
      <c r="A733" s="293"/>
      <c r="B733" s="837" t="str">
        <f>IF(AZ718=0,"","ERROR: Revisar los datos registrados ya que no coinciden con las cantidades correspondientes de la pregunta 23")</f>
        <v/>
      </c>
      <c r="C733" s="837"/>
      <c r="D733" s="837"/>
      <c r="E733" s="837"/>
      <c r="F733" s="837"/>
      <c r="G733" s="837"/>
      <c r="H733" s="837"/>
      <c r="I733" s="837"/>
      <c r="J733" s="837"/>
      <c r="K733" s="837"/>
      <c r="L733" s="837"/>
      <c r="M733" s="837"/>
      <c r="N733" s="837"/>
      <c r="O733" s="837"/>
      <c r="P733" s="837"/>
      <c r="Q733" s="837"/>
      <c r="R733" s="837"/>
      <c r="S733" s="837"/>
      <c r="T733" s="837"/>
      <c r="U733" s="837"/>
      <c r="V733" s="837"/>
      <c r="W733" s="837"/>
      <c r="X733" s="837"/>
      <c r="Y733" s="837"/>
      <c r="Z733" s="837"/>
      <c r="AA733" s="837"/>
      <c r="AB733" s="837"/>
      <c r="AC733" s="837"/>
      <c r="AD733" s="837"/>
      <c r="AE733" s="325"/>
      <c r="AF733" s="614"/>
    </row>
    <row r="734" spans="1:41" ht="15" x14ac:dyDescent="0.25">
      <c r="A734" s="293"/>
      <c r="B734" s="855" t="str">
        <f>IF(OR(AG711=352,AG711=176),"","ERROR: Favor de llenar todas la celdas, si no se cuenta con la información registrar NS")</f>
        <v/>
      </c>
      <c r="C734" s="855"/>
      <c r="D734" s="855"/>
      <c r="E734" s="855"/>
      <c r="F734" s="855"/>
      <c r="G734" s="855"/>
      <c r="H734" s="855"/>
      <c r="I734" s="855"/>
      <c r="J734" s="855"/>
      <c r="K734" s="855"/>
      <c r="L734" s="855"/>
      <c r="M734" s="855"/>
      <c r="N734" s="855"/>
      <c r="O734" s="855"/>
      <c r="P734" s="855"/>
      <c r="Q734" s="855"/>
      <c r="R734" s="855"/>
      <c r="S734" s="855"/>
      <c r="T734" s="855"/>
      <c r="U734" s="855"/>
      <c r="V734" s="855"/>
      <c r="W734" s="855"/>
      <c r="X734" s="855"/>
      <c r="Y734" s="855"/>
      <c r="Z734" s="855"/>
      <c r="AA734" s="855"/>
      <c r="AB734" s="855"/>
      <c r="AC734" s="855"/>
      <c r="AD734" s="855"/>
      <c r="AE734" s="296"/>
      <c r="AF734" s="614"/>
    </row>
    <row r="735" spans="1:41" ht="40.5" customHeight="1" x14ac:dyDescent="0.25">
      <c r="A735" s="404" t="s">
        <v>548</v>
      </c>
      <c r="B735" s="859" t="s">
        <v>977</v>
      </c>
      <c r="C735" s="859"/>
      <c r="D735" s="859"/>
      <c r="E735" s="859"/>
      <c r="F735" s="859"/>
      <c r="G735" s="859"/>
      <c r="H735" s="859"/>
      <c r="I735" s="859"/>
      <c r="J735" s="859"/>
      <c r="K735" s="859"/>
      <c r="L735" s="859"/>
      <c r="M735" s="859"/>
      <c r="N735" s="859"/>
      <c r="O735" s="859"/>
      <c r="P735" s="859"/>
      <c r="Q735" s="859"/>
      <c r="R735" s="859"/>
      <c r="S735" s="859"/>
      <c r="T735" s="859"/>
      <c r="U735" s="859"/>
      <c r="V735" s="859"/>
      <c r="W735" s="859"/>
      <c r="X735" s="859"/>
      <c r="Y735" s="859"/>
      <c r="Z735" s="859"/>
      <c r="AA735" s="859"/>
      <c r="AB735" s="859"/>
      <c r="AC735" s="859"/>
      <c r="AD735" s="859"/>
      <c r="AE735" s="296"/>
      <c r="AF735" s="614"/>
    </row>
    <row r="736" spans="1:41" ht="15" x14ac:dyDescent="0.25">
      <c r="A736" s="293"/>
      <c r="B736" s="358"/>
      <c r="C736" s="845" t="s">
        <v>737</v>
      </c>
      <c r="D736" s="845"/>
      <c r="E736" s="845"/>
      <c r="F736" s="845"/>
      <c r="G736" s="845"/>
      <c r="H736" s="845"/>
      <c r="I736" s="845"/>
      <c r="J736" s="845"/>
      <c r="K736" s="845"/>
      <c r="L736" s="845"/>
      <c r="M736" s="845"/>
      <c r="N736" s="845"/>
      <c r="O736" s="845"/>
      <c r="P736" s="845"/>
      <c r="Q736" s="845"/>
      <c r="R736" s="845"/>
      <c r="S736" s="845"/>
      <c r="T736" s="845"/>
      <c r="U736" s="845"/>
      <c r="V736" s="845"/>
      <c r="W736" s="845"/>
      <c r="X736" s="845"/>
      <c r="Y736" s="845"/>
      <c r="Z736" s="845"/>
      <c r="AA736" s="845"/>
      <c r="AB736" s="845"/>
      <c r="AC736" s="845"/>
      <c r="AD736" s="845"/>
      <c r="AE736" s="296"/>
      <c r="AF736" s="614"/>
    </row>
    <row r="737" spans="1:52" ht="15" x14ac:dyDescent="0.25">
      <c r="A737" s="293"/>
      <c r="B737" s="358"/>
      <c r="C737" s="845" t="s">
        <v>738</v>
      </c>
      <c r="D737" s="845"/>
      <c r="E737" s="845"/>
      <c r="F737" s="845"/>
      <c r="G737" s="845"/>
      <c r="H737" s="845"/>
      <c r="I737" s="845"/>
      <c r="J737" s="845"/>
      <c r="K737" s="845"/>
      <c r="L737" s="845"/>
      <c r="M737" s="845"/>
      <c r="N737" s="845"/>
      <c r="O737" s="845"/>
      <c r="P737" s="845"/>
      <c r="Q737" s="845"/>
      <c r="R737" s="845"/>
      <c r="S737" s="845"/>
      <c r="T737" s="845"/>
      <c r="U737" s="845"/>
      <c r="V737" s="845"/>
      <c r="W737" s="845"/>
      <c r="X737" s="845"/>
      <c r="Y737" s="845"/>
      <c r="Z737" s="845"/>
      <c r="AA737" s="845"/>
      <c r="AB737" s="845"/>
      <c r="AC737" s="845"/>
      <c r="AD737" s="845"/>
      <c r="AE737" s="296"/>
      <c r="AF737" s="614"/>
    </row>
    <row r="738" spans="1:52" ht="15" x14ac:dyDescent="0.25">
      <c r="A738" s="293"/>
      <c r="B738" s="377"/>
      <c r="C738" s="377"/>
      <c r="D738" s="377"/>
      <c r="E738" s="377"/>
      <c r="F738" s="377"/>
      <c r="G738" s="377"/>
      <c r="H738" s="377"/>
      <c r="I738" s="377"/>
      <c r="J738" s="377"/>
      <c r="K738" s="377"/>
      <c r="L738" s="377"/>
      <c r="M738" s="377"/>
      <c r="N738" s="377"/>
      <c r="O738" s="377"/>
      <c r="P738" s="377"/>
      <c r="Q738" s="377"/>
      <c r="R738" s="377"/>
      <c r="S738" s="377"/>
      <c r="T738" s="377"/>
      <c r="U738" s="377"/>
      <c r="V738" s="377"/>
      <c r="W738" s="377"/>
      <c r="X738" s="377"/>
      <c r="Y738" s="377"/>
      <c r="Z738" s="377"/>
      <c r="AA738" s="377"/>
      <c r="AB738" s="377"/>
      <c r="AC738" s="632"/>
      <c r="AD738" s="632"/>
      <c r="AE738" s="296"/>
      <c r="AF738" s="614"/>
      <c r="AG738">
        <f>COUNTBLANK(I742:AD749)</f>
        <v>176</v>
      </c>
    </row>
    <row r="739" spans="1:52" ht="15" x14ac:dyDescent="0.25">
      <c r="A739" s="293"/>
      <c r="B739" s="875" t="s">
        <v>536</v>
      </c>
      <c r="C739" s="876"/>
      <c r="D739" s="876"/>
      <c r="E739" s="876"/>
      <c r="F739" s="876"/>
      <c r="G739" s="876"/>
      <c r="H739" s="877"/>
      <c r="I739" s="1072" t="s">
        <v>973</v>
      </c>
      <c r="J739" s="1073"/>
      <c r="K739" s="1073"/>
      <c r="L739" s="1073"/>
      <c r="M739" s="1073"/>
      <c r="N739" s="1073"/>
      <c r="O739" s="1073"/>
      <c r="P739" s="1073"/>
      <c r="Q739" s="1073"/>
      <c r="R739" s="1073"/>
      <c r="S739" s="1073"/>
      <c r="T739" s="1073"/>
      <c r="U739" s="1073"/>
      <c r="V739" s="1073"/>
      <c r="W739" s="1073"/>
      <c r="X739" s="1073"/>
      <c r="Y739" s="1073"/>
      <c r="Z739" s="1073"/>
      <c r="AA739" s="1073"/>
      <c r="AB739" s="1073"/>
      <c r="AC739" s="1073"/>
      <c r="AD739" s="1074"/>
      <c r="AE739" s="325"/>
      <c r="AF739" s="614"/>
    </row>
    <row r="740" spans="1:52" ht="34.5" customHeight="1" thickBot="1" x14ac:dyDescent="0.3">
      <c r="A740" s="293"/>
      <c r="B740" s="983"/>
      <c r="C740" s="984"/>
      <c r="D740" s="984"/>
      <c r="E740" s="984"/>
      <c r="F740" s="984"/>
      <c r="G740" s="984"/>
      <c r="H740" s="985"/>
      <c r="I740" s="1075" t="s">
        <v>266</v>
      </c>
      <c r="J740" s="1076"/>
      <c r="K740" s="1075" t="s">
        <v>288</v>
      </c>
      <c r="L740" s="1076"/>
      <c r="M740" s="1075" t="s">
        <v>268</v>
      </c>
      <c r="N740" s="1076"/>
      <c r="O740" s="942" t="s">
        <v>434</v>
      </c>
      <c r="P740" s="943"/>
      <c r="Q740" s="943"/>
      <c r="R740" s="944"/>
      <c r="S740" s="942" t="s">
        <v>170</v>
      </c>
      <c r="T740" s="943"/>
      <c r="U740" s="943"/>
      <c r="V740" s="944"/>
      <c r="W740" s="942" t="s">
        <v>494</v>
      </c>
      <c r="X740" s="943"/>
      <c r="Y740" s="943"/>
      <c r="Z740" s="944"/>
      <c r="AA740" s="942" t="s">
        <v>172</v>
      </c>
      <c r="AB740" s="943"/>
      <c r="AC740" s="943"/>
      <c r="AD740" s="944"/>
      <c r="AE740" s="325"/>
      <c r="AF740" s="614"/>
      <c r="AG740" s="839" t="s">
        <v>266</v>
      </c>
      <c r="AH740" s="839"/>
      <c r="AI740" s="839"/>
      <c r="AJ740" s="839" t="s">
        <v>288</v>
      </c>
      <c r="AK740" s="839"/>
      <c r="AL740" s="839"/>
      <c r="AM740" s="839" t="s">
        <v>268</v>
      </c>
      <c r="AN740" s="839"/>
      <c r="AO740" s="839"/>
      <c r="AR740" s="839" t="s">
        <v>6594</v>
      </c>
      <c r="AS740" s="839"/>
      <c r="AT740" s="839" t="s">
        <v>6595</v>
      </c>
      <c r="AU740" s="839"/>
      <c r="AV740" s="839" t="s">
        <v>6596</v>
      </c>
      <c r="AW740" s="839"/>
      <c r="AX740" s="839" t="s">
        <v>6597</v>
      </c>
      <c r="AY740" s="839"/>
    </row>
    <row r="741" spans="1:52" ht="46.5" customHeight="1" thickBot="1" x14ac:dyDescent="0.3">
      <c r="A741" s="293"/>
      <c r="B741" s="878"/>
      <c r="C741" s="879"/>
      <c r="D741" s="879"/>
      <c r="E741" s="879"/>
      <c r="F741" s="879"/>
      <c r="G741" s="879"/>
      <c r="H741" s="880"/>
      <c r="I741" s="1077"/>
      <c r="J741" s="1078"/>
      <c r="K741" s="1077"/>
      <c r="L741" s="1078"/>
      <c r="M741" s="1077"/>
      <c r="N741" s="1078"/>
      <c r="O741" s="1079" t="s">
        <v>288</v>
      </c>
      <c r="P741" s="1080"/>
      <c r="Q741" s="1079" t="s">
        <v>268</v>
      </c>
      <c r="R741" s="1080"/>
      <c r="S741" s="1079" t="s">
        <v>288</v>
      </c>
      <c r="T741" s="1080"/>
      <c r="U741" s="1079" t="s">
        <v>268</v>
      </c>
      <c r="V741" s="1080"/>
      <c r="W741" s="1079" t="s">
        <v>288</v>
      </c>
      <c r="X741" s="1080"/>
      <c r="Y741" s="1079" t="s">
        <v>268</v>
      </c>
      <c r="Z741" s="1080"/>
      <c r="AA741" s="1079" t="s">
        <v>288</v>
      </c>
      <c r="AB741" s="1080"/>
      <c r="AC741" s="1079" t="s">
        <v>268</v>
      </c>
      <c r="AD741" s="1080"/>
      <c r="AE741" s="325"/>
      <c r="AF741" s="614"/>
      <c r="AG741" s="745" t="s">
        <v>6558</v>
      </c>
      <c r="AH741" s="746" t="s">
        <v>6370</v>
      </c>
      <c r="AI741" s="747" t="s">
        <v>6559</v>
      </c>
      <c r="AJ741" s="745" t="s">
        <v>6558</v>
      </c>
      <c r="AK741" s="746" t="s">
        <v>6370</v>
      </c>
      <c r="AL741" s="747" t="s">
        <v>6559</v>
      </c>
      <c r="AM741" s="746" t="s">
        <v>6558</v>
      </c>
      <c r="AN741" s="746" t="s">
        <v>6370</v>
      </c>
      <c r="AO741" s="747" t="s">
        <v>6559</v>
      </c>
      <c r="AQ741" s="696"/>
      <c r="AR741" s="718" t="s">
        <v>6592</v>
      </c>
      <c r="AS741" s="719" t="s">
        <v>6593</v>
      </c>
      <c r="AT741" s="719" t="s">
        <v>6592</v>
      </c>
      <c r="AU741" s="719" t="s">
        <v>6593</v>
      </c>
      <c r="AV741" s="719" t="s">
        <v>6592</v>
      </c>
      <c r="AW741" s="719" t="s">
        <v>6593</v>
      </c>
      <c r="AX741" s="719" t="s">
        <v>6592</v>
      </c>
      <c r="AY741" s="720" t="s">
        <v>6593</v>
      </c>
    </row>
    <row r="742" spans="1:52" ht="15" x14ac:dyDescent="0.25">
      <c r="A742" s="293"/>
      <c r="B742" s="428" t="s">
        <v>77</v>
      </c>
      <c r="C742" s="848" t="s">
        <v>537</v>
      </c>
      <c r="D742" s="849"/>
      <c r="E742" s="849"/>
      <c r="F742" s="849"/>
      <c r="G742" s="849"/>
      <c r="H742" s="850"/>
      <c r="I742" s="851"/>
      <c r="J742" s="853"/>
      <c r="K742" s="851"/>
      <c r="L742" s="853"/>
      <c r="M742" s="851"/>
      <c r="N742" s="853"/>
      <c r="O742" s="861"/>
      <c r="P742" s="862"/>
      <c r="Q742" s="861"/>
      <c r="R742" s="862"/>
      <c r="S742" s="861"/>
      <c r="T742" s="862"/>
      <c r="U742" s="861"/>
      <c r="V742" s="862"/>
      <c r="W742" s="861"/>
      <c r="X742" s="862"/>
      <c r="Y742" s="861"/>
      <c r="Z742" s="862"/>
      <c r="AA742" s="861"/>
      <c r="AB742" s="862"/>
      <c r="AC742" s="861"/>
      <c r="AD742" s="862"/>
      <c r="AE742" s="325"/>
      <c r="AF742" s="614"/>
      <c r="AG742" s="735">
        <f>COUNTIF(K742:N742,"NS")</f>
        <v>0</v>
      </c>
      <c r="AH742" s="715">
        <f>SUM(K742:N742)</f>
        <v>0</v>
      </c>
      <c r="AI742" s="736">
        <f>IF($AG$738=176,0,IF(OR(AND(I742=0,AG742&gt;0),AND(I742="NS",AH742&gt;0),AND(I742="NS",AG742=0,AH742=0)),1,IF(OR(AND(I742&gt;0,AG742=2),AND(I742="NS",AG742=2),AND(I742="NS",AH742=0,AG742&gt;0),I742=AH742),0,1)))</f>
        <v>0</v>
      </c>
      <c r="AJ742" s="730">
        <f>SUM(COUNTIF(O742,"NS"),COUNTIF(S742,"NS"),COUNTIF(W742,"NS"),COUNTIF(AA742,"NS"))</f>
        <v>0</v>
      </c>
      <c r="AK742" s="706">
        <f>SUM(O742,S742,W742,AA742)</f>
        <v>0</v>
      </c>
      <c r="AL742" s="740">
        <f>IF($AG$738=176,0,IF(OR(AND(K742=0,AJ742&gt;0),AND(K742="NS",AK742&gt;0),AND(K742="NS",AK742=0,AJ742=0)),1,IF(OR(AND(AJ742&gt;=2,K742&gt;AK742),AND(K742="NS",AK742=0,AJ742&gt;0),K742=AK742),0,1)))</f>
        <v>0</v>
      </c>
      <c r="AM742" s="721">
        <f>SUM(COUNTIF(Q742,"NS"),COUNTIF(U742,"NS"),COUNTIF(Y742,"NS"),COUNTIF(AC742,"NS"))</f>
        <v>0</v>
      </c>
      <c r="AN742" s="706">
        <f>SUM(Q742,U742,Y742,AC742)</f>
        <v>0</v>
      </c>
      <c r="AO742" s="740">
        <f>IF($AG$738=176,0,IF(OR(AND(M742=0,AM742&gt;0),AND(M742="NS",AN742&gt;0),AND(M742="NS",AN742=0,AM742=0)),1,IF(OR(AND(AM742&gt;=2,M742&gt;AN742),AND(M742="NS",AN742=0,AM742&gt;0),M742=AN742),0,1)))</f>
        <v>0</v>
      </c>
      <c r="AQ742" s="722" t="s">
        <v>6590</v>
      </c>
      <c r="AR742" s="725">
        <f>$O$656</f>
        <v>0</v>
      </c>
      <c r="AS742" s="726">
        <f>$S$656</f>
        <v>0</v>
      </c>
      <c r="AT742" s="726">
        <f>$O$657</f>
        <v>0</v>
      </c>
      <c r="AU742" s="726">
        <f>$S$657</f>
        <v>0</v>
      </c>
      <c r="AV742" s="726">
        <f>$O$658</f>
        <v>0</v>
      </c>
      <c r="AW742" s="726">
        <f>$S$658</f>
        <v>0</v>
      </c>
      <c r="AX742" s="726">
        <f>$O$659</f>
        <v>0</v>
      </c>
      <c r="AY742" s="727">
        <f>$S$659</f>
        <v>0</v>
      </c>
    </row>
    <row r="743" spans="1:52" ht="15" x14ac:dyDescent="0.25">
      <c r="A743" s="293"/>
      <c r="B743" s="428" t="s">
        <v>78</v>
      </c>
      <c r="C743" s="848" t="s">
        <v>538</v>
      </c>
      <c r="D743" s="849"/>
      <c r="E743" s="849"/>
      <c r="F743" s="849"/>
      <c r="G743" s="849"/>
      <c r="H743" s="850"/>
      <c r="I743" s="851"/>
      <c r="J743" s="853"/>
      <c r="K743" s="851"/>
      <c r="L743" s="853"/>
      <c r="M743" s="851"/>
      <c r="N743" s="853"/>
      <c r="O743" s="861"/>
      <c r="P743" s="862"/>
      <c r="Q743" s="861"/>
      <c r="R743" s="862"/>
      <c r="S743" s="861"/>
      <c r="T743" s="862"/>
      <c r="U743" s="861"/>
      <c r="V743" s="862"/>
      <c r="W743" s="861"/>
      <c r="X743" s="862"/>
      <c r="Y743" s="861"/>
      <c r="Z743" s="862"/>
      <c r="AA743" s="861"/>
      <c r="AB743" s="862"/>
      <c r="AC743" s="861"/>
      <c r="AD743" s="862"/>
      <c r="AE743" s="325"/>
      <c r="AF743" s="614"/>
      <c r="AG743" s="735">
        <f t="shared" ref="AG743:AG749" si="41">COUNTIF(K743:N743,"NS")</f>
        <v>0</v>
      </c>
      <c r="AH743" s="715">
        <f t="shared" ref="AH743:AH749" si="42">SUM(K743:N743)</f>
        <v>0</v>
      </c>
      <c r="AI743" s="736">
        <f t="shared" ref="AI743:AI749" si="43">IF($AG$738=176,0,IF(OR(AND(I743=0,AG743&gt;0),AND(I743="NS",AH743&gt;0),AND(I743="NS",AG743=0,AH743=0)),1,IF(OR(AND(I743&gt;0,AG743=2),AND(I743="NS",AG743=2),AND(I743="NS",AH743=0,AG743&gt;0),I743=AH743),0,1)))</f>
        <v>0</v>
      </c>
      <c r="AJ743" s="730">
        <f t="shared" ref="AJ743:AJ749" si="44">SUM(COUNTIF(O743,"NS"),COUNTIF(S743,"NS"),COUNTIF(W743,"NS"),COUNTIF(AA743,"NS"))</f>
        <v>0</v>
      </c>
      <c r="AK743" s="706">
        <f t="shared" ref="AK743:AK749" si="45">SUM(O743,S743,W743,AA743)</f>
        <v>0</v>
      </c>
      <c r="AL743" s="740">
        <f t="shared" ref="AL743:AL749" si="46">IF($AG$738=176,0,IF(OR(AND(K743=0,AJ743&gt;0),AND(K743="NS",AK743&gt;0),AND(K743="NS",AK743=0,AJ743=0)),1,IF(OR(AND(AJ743&gt;=2,K743&gt;AK743),AND(K743="NS",AK743=0,AJ743&gt;0),K743=AK743),0,1)))</f>
        <v>0</v>
      </c>
      <c r="AM743" s="721">
        <f t="shared" ref="AM743:AM749" si="47">SUM(COUNTIF(Q743,"NS"),COUNTIF(U743,"NS"),COUNTIF(Y743,"NS"),COUNTIF(AC743,"NS"))</f>
        <v>0</v>
      </c>
      <c r="AN743" s="706">
        <f t="shared" ref="AN743:AN749" si="48">SUM(Q743,U743,Y743,AC743)</f>
        <v>0</v>
      </c>
      <c r="AO743" s="740">
        <f t="shared" ref="AO743:AO749" si="49">IF($AG$738=176,0,IF(OR(AND(M743=0,AM743&gt;0),AND(M743="NS",AN743&gt;0),AND(M743="NS",AN743=0,AM743=0)),1,IF(OR(AND(AM743&gt;=2,M743&gt;AN743),AND(M743="NS",AN743=0,AM743&gt;0),M743=AN743),0,1)))</f>
        <v>0</v>
      </c>
      <c r="AQ743" s="723" t="s">
        <v>6591</v>
      </c>
      <c r="AR743" s="728">
        <f>SUM(O742:P746)</f>
        <v>0</v>
      </c>
      <c r="AS743" s="717">
        <f>SUM(Q742:R746)</f>
        <v>0</v>
      </c>
      <c r="AT743" s="717">
        <f>SUM(S742:T746)</f>
        <v>0</v>
      </c>
      <c r="AU743" s="717">
        <f>SUM(U742:V746)</f>
        <v>0</v>
      </c>
      <c r="AV743" s="717">
        <f>SUM(W742:X746)</f>
        <v>0</v>
      </c>
      <c r="AW743" s="717">
        <f>SUM(Y742:Z746)</f>
        <v>0</v>
      </c>
      <c r="AX743" s="717">
        <f>SUM(AA742:AB746)</f>
        <v>0</v>
      </c>
      <c r="AY743" s="729">
        <f>SUM(AC742:AD746)</f>
        <v>0</v>
      </c>
    </row>
    <row r="744" spans="1:52" ht="15" x14ac:dyDescent="0.25">
      <c r="A744" s="293"/>
      <c r="B744" s="428" t="s">
        <v>85</v>
      </c>
      <c r="C744" s="848" t="s">
        <v>539</v>
      </c>
      <c r="D744" s="849"/>
      <c r="E744" s="849"/>
      <c r="F744" s="849"/>
      <c r="G744" s="849"/>
      <c r="H744" s="850"/>
      <c r="I744" s="851"/>
      <c r="J744" s="853"/>
      <c r="K744" s="851"/>
      <c r="L744" s="853"/>
      <c r="M744" s="851"/>
      <c r="N744" s="853"/>
      <c r="O744" s="861"/>
      <c r="P744" s="862"/>
      <c r="Q744" s="861"/>
      <c r="R744" s="862"/>
      <c r="S744" s="861"/>
      <c r="T744" s="862"/>
      <c r="U744" s="861"/>
      <c r="V744" s="862"/>
      <c r="W744" s="861"/>
      <c r="X744" s="862"/>
      <c r="Y744" s="861"/>
      <c r="Z744" s="862"/>
      <c r="AA744" s="861"/>
      <c r="AB744" s="862"/>
      <c r="AC744" s="861"/>
      <c r="AD744" s="862"/>
      <c r="AE744" s="325"/>
      <c r="AF744" s="614"/>
      <c r="AG744" s="735">
        <f t="shared" si="41"/>
        <v>0</v>
      </c>
      <c r="AH744" s="715">
        <f t="shared" si="42"/>
        <v>0</v>
      </c>
      <c r="AI744" s="736">
        <f t="shared" si="43"/>
        <v>0</v>
      </c>
      <c r="AJ744" s="730">
        <f t="shared" si="44"/>
        <v>0</v>
      </c>
      <c r="AK744" s="706">
        <f t="shared" si="45"/>
        <v>0</v>
      </c>
      <c r="AL744" s="740">
        <f t="shared" si="46"/>
        <v>0</v>
      </c>
      <c r="AM744" s="721">
        <f t="shared" si="47"/>
        <v>0</v>
      </c>
      <c r="AN744" s="706">
        <f t="shared" si="48"/>
        <v>0</v>
      </c>
      <c r="AO744" s="740">
        <f t="shared" si="49"/>
        <v>0</v>
      </c>
      <c r="AQ744" s="723" t="s">
        <v>6558</v>
      </c>
      <c r="AR744" s="730">
        <f>COUNTIF(O742:P746,"NS")</f>
        <v>0</v>
      </c>
      <c r="AS744" s="706">
        <f>COUNTIF(Q742:R746,"NS")</f>
        <v>0</v>
      </c>
      <c r="AT744" s="706">
        <f>COUNTIF(S742:T746,"NS")</f>
        <v>0</v>
      </c>
      <c r="AU744" s="706">
        <f>COUNTIF(U742:V746,"NS")</f>
        <v>0</v>
      </c>
      <c r="AV744" s="706">
        <f>COUNTIF(W742:X746,"NS")</f>
        <v>0</v>
      </c>
      <c r="AW744" s="706">
        <f>COUNTIF(Y742:Z746,"NS")</f>
        <v>0</v>
      </c>
      <c r="AX744" s="706">
        <f>COUNTIF(AA742:AB746,"NS")</f>
        <v>0</v>
      </c>
      <c r="AY744" s="731">
        <f>COUNTIF(AC742:AD746,"NS")</f>
        <v>0</v>
      </c>
    </row>
    <row r="745" spans="1:52" ht="15.75" thickBot="1" x14ac:dyDescent="0.3">
      <c r="A745" s="293"/>
      <c r="B745" s="428" t="s">
        <v>81</v>
      </c>
      <c r="C745" s="848" t="s">
        <v>540</v>
      </c>
      <c r="D745" s="849"/>
      <c r="E745" s="849"/>
      <c r="F745" s="849"/>
      <c r="G745" s="849"/>
      <c r="H745" s="850"/>
      <c r="I745" s="851"/>
      <c r="J745" s="853"/>
      <c r="K745" s="851"/>
      <c r="L745" s="853"/>
      <c r="M745" s="851"/>
      <c r="N745" s="853"/>
      <c r="O745" s="861"/>
      <c r="P745" s="862"/>
      <c r="Q745" s="861"/>
      <c r="R745" s="862"/>
      <c r="S745" s="861"/>
      <c r="T745" s="862"/>
      <c r="U745" s="861"/>
      <c r="V745" s="862"/>
      <c r="W745" s="861"/>
      <c r="X745" s="862"/>
      <c r="Y745" s="861"/>
      <c r="Z745" s="862"/>
      <c r="AA745" s="861"/>
      <c r="AB745" s="862"/>
      <c r="AC745" s="861"/>
      <c r="AD745" s="862"/>
      <c r="AE745" s="325"/>
      <c r="AF745" s="614"/>
      <c r="AG745" s="735">
        <f t="shared" si="41"/>
        <v>0</v>
      </c>
      <c r="AH745" s="715">
        <f t="shared" si="42"/>
        <v>0</v>
      </c>
      <c r="AI745" s="736">
        <f t="shared" si="43"/>
        <v>0</v>
      </c>
      <c r="AJ745" s="730">
        <f t="shared" si="44"/>
        <v>0</v>
      </c>
      <c r="AK745" s="706">
        <f t="shared" si="45"/>
        <v>0</v>
      </c>
      <c r="AL745" s="740">
        <f t="shared" si="46"/>
        <v>0</v>
      </c>
      <c r="AM745" s="721">
        <f t="shared" si="47"/>
        <v>0</v>
      </c>
      <c r="AN745" s="706">
        <f t="shared" si="48"/>
        <v>0</v>
      </c>
      <c r="AO745" s="740">
        <f t="shared" si="49"/>
        <v>0</v>
      </c>
      <c r="AQ745" s="724" t="s">
        <v>6559</v>
      </c>
      <c r="AR745" s="732">
        <f t="shared" ref="AR745:AY745" si="50">IF($AG$738=176,0,IF(OR(AND(AR742=0,AR744&gt;0),AND(AR742="NS",AR743=0,AR744=0),AND(AR742="NS",AR743&gt;0,AR743&lt;&gt;"NS")),1,IF(OR(AND(AR742="NS",AR743=0,AR744&gt;0),AND(AR744&gt;=2,AR743&lt;AR742),AR742=AR743),0,1)))</f>
        <v>0</v>
      </c>
      <c r="AS745" s="732">
        <f t="shared" si="50"/>
        <v>0</v>
      </c>
      <c r="AT745" s="732">
        <f t="shared" si="50"/>
        <v>0</v>
      </c>
      <c r="AU745" s="732">
        <f t="shared" si="50"/>
        <v>0</v>
      </c>
      <c r="AV745" s="732">
        <f t="shared" si="50"/>
        <v>0</v>
      </c>
      <c r="AW745" s="732">
        <f t="shared" si="50"/>
        <v>0</v>
      </c>
      <c r="AX745" s="732">
        <f t="shared" si="50"/>
        <v>0</v>
      </c>
      <c r="AY745" s="732">
        <f t="shared" si="50"/>
        <v>0</v>
      </c>
      <c r="AZ745" s="692">
        <f>SUM(AR745:AY745)</f>
        <v>0</v>
      </c>
    </row>
    <row r="746" spans="1:52" ht="15" x14ac:dyDescent="0.25">
      <c r="A746" s="293"/>
      <c r="B746" s="428" t="s">
        <v>90</v>
      </c>
      <c r="C746" s="848" t="s">
        <v>541</v>
      </c>
      <c r="D746" s="849"/>
      <c r="E746" s="849"/>
      <c r="F746" s="849"/>
      <c r="G746" s="849"/>
      <c r="H746" s="850"/>
      <c r="I746" s="851"/>
      <c r="J746" s="853"/>
      <c r="K746" s="851"/>
      <c r="L746" s="853"/>
      <c r="M746" s="851"/>
      <c r="N746" s="853"/>
      <c r="O746" s="861"/>
      <c r="P746" s="862"/>
      <c r="Q746" s="861"/>
      <c r="R746" s="862"/>
      <c r="S746" s="861"/>
      <c r="T746" s="862"/>
      <c r="U746" s="861"/>
      <c r="V746" s="862"/>
      <c r="W746" s="861"/>
      <c r="X746" s="862"/>
      <c r="Y746" s="861"/>
      <c r="Z746" s="862"/>
      <c r="AA746" s="861"/>
      <c r="AB746" s="862"/>
      <c r="AC746" s="861"/>
      <c r="AD746" s="862"/>
      <c r="AE746" s="325"/>
      <c r="AF746" s="614"/>
      <c r="AG746" s="735">
        <f t="shared" si="41"/>
        <v>0</v>
      </c>
      <c r="AH746" s="715">
        <f t="shared" si="42"/>
        <v>0</v>
      </c>
      <c r="AI746" s="736">
        <f t="shared" si="43"/>
        <v>0</v>
      </c>
      <c r="AJ746" s="730">
        <f t="shared" si="44"/>
        <v>0</v>
      </c>
      <c r="AK746" s="706">
        <f t="shared" si="45"/>
        <v>0</v>
      </c>
      <c r="AL746" s="740">
        <f t="shared" si="46"/>
        <v>0</v>
      </c>
      <c r="AM746" s="721">
        <f t="shared" si="47"/>
        <v>0</v>
      </c>
      <c r="AN746" s="706">
        <f t="shared" si="48"/>
        <v>0</v>
      </c>
      <c r="AO746" s="740">
        <f t="shared" si="49"/>
        <v>0</v>
      </c>
    </row>
    <row r="747" spans="1:52" ht="15" x14ac:dyDescent="0.25">
      <c r="A747" s="293"/>
      <c r="B747" s="428" t="s">
        <v>91</v>
      </c>
      <c r="C747" s="848" t="s">
        <v>542</v>
      </c>
      <c r="D747" s="849"/>
      <c r="E747" s="849"/>
      <c r="F747" s="849"/>
      <c r="G747" s="849"/>
      <c r="H747" s="850"/>
      <c r="I747" s="851"/>
      <c r="J747" s="853"/>
      <c r="K747" s="851"/>
      <c r="L747" s="853"/>
      <c r="M747" s="851"/>
      <c r="N747" s="853"/>
      <c r="O747" s="861"/>
      <c r="P747" s="862"/>
      <c r="Q747" s="861"/>
      <c r="R747" s="862"/>
      <c r="S747" s="861"/>
      <c r="T747" s="862"/>
      <c r="U747" s="861"/>
      <c r="V747" s="862"/>
      <c r="W747" s="861"/>
      <c r="X747" s="862"/>
      <c r="Y747" s="861"/>
      <c r="Z747" s="862"/>
      <c r="AA747" s="861"/>
      <c r="AB747" s="862"/>
      <c r="AC747" s="861"/>
      <c r="AD747" s="862"/>
      <c r="AE747" s="325"/>
      <c r="AF747" s="614"/>
      <c r="AG747" s="735">
        <f t="shared" si="41"/>
        <v>0</v>
      </c>
      <c r="AH747" s="715">
        <f t="shared" si="42"/>
        <v>0</v>
      </c>
      <c r="AI747" s="736">
        <f t="shared" si="43"/>
        <v>0</v>
      </c>
      <c r="AJ747" s="730">
        <f t="shared" si="44"/>
        <v>0</v>
      </c>
      <c r="AK747" s="706">
        <f t="shared" si="45"/>
        <v>0</v>
      </c>
      <c r="AL747" s="740">
        <f t="shared" si="46"/>
        <v>0</v>
      </c>
      <c r="AM747" s="721">
        <f t="shared" si="47"/>
        <v>0</v>
      </c>
      <c r="AN747" s="706">
        <f t="shared" si="48"/>
        <v>0</v>
      </c>
      <c r="AO747" s="740">
        <f t="shared" si="49"/>
        <v>0</v>
      </c>
    </row>
    <row r="748" spans="1:52" ht="15" x14ac:dyDescent="0.25">
      <c r="A748" s="293"/>
      <c r="B748" s="428" t="s">
        <v>92</v>
      </c>
      <c r="C748" s="848" t="s">
        <v>543</v>
      </c>
      <c r="D748" s="849"/>
      <c r="E748" s="849"/>
      <c r="F748" s="849"/>
      <c r="G748" s="849"/>
      <c r="H748" s="850"/>
      <c r="I748" s="851"/>
      <c r="J748" s="853"/>
      <c r="K748" s="851"/>
      <c r="L748" s="853"/>
      <c r="M748" s="851"/>
      <c r="N748" s="853"/>
      <c r="O748" s="861"/>
      <c r="P748" s="862"/>
      <c r="Q748" s="861"/>
      <c r="R748" s="862"/>
      <c r="S748" s="861"/>
      <c r="T748" s="862"/>
      <c r="U748" s="861"/>
      <c r="V748" s="862"/>
      <c r="W748" s="861"/>
      <c r="X748" s="862"/>
      <c r="Y748" s="861"/>
      <c r="Z748" s="862"/>
      <c r="AA748" s="861"/>
      <c r="AB748" s="862"/>
      <c r="AC748" s="861"/>
      <c r="AD748" s="862"/>
      <c r="AE748" s="325"/>
      <c r="AF748" s="614"/>
      <c r="AG748" s="735">
        <f t="shared" si="41"/>
        <v>0</v>
      </c>
      <c r="AH748" s="715">
        <f t="shared" si="42"/>
        <v>0</v>
      </c>
      <c r="AI748" s="736">
        <f t="shared" si="43"/>
        <v>0</v>
      </c>
      <c r="AJ748" s="730">
        <f t="shared" si="44"/>
        <v>0</v>
      </c>
      <c r="AK748" s="706">
        <f t="shared" si="45"/>
        <v>0</v>
      </c>
      <c r="AL748" s="740">
        <f t="shared" si="46"/>
        <v>0</v>
      </c>
      <c r="AM748" s="721">
        <f t="shared" si="47"/>
        <v>0</v>
      </c>
      <c r="AN748" s="706">
        <f t="shared" si="48"/>
        <v>0</v>
      </c>
      <c r="AO748" s="740">
        <f t="shared" si="49"/>
        <v>0</v>
      </c>
    </row>
    <row r="749" spans="1:52" ht="15" x14ac:dyDescent="0.25">
      <c r="A749" s="293"/>
      <c r="B749" s="428" t="s">
        <v>93</v>
      </c>
      <c r="C749" s="848" t="s">
        <v>544</v>
      </c>
      <c r="D749" s="849"/>
      <c r="E749" s="849"/>
      <c r="F749" s="849"/>
      <c r="G749" s="849"/>
      <c r="H749" s="850"/>
      <c r="I749" s="851"/>
      <c r="J749" s="853"/>
      <c r="K749" s="851"/>
      <c r="L749" s="853"/>
      <c r="M749" s="851"/>
      <c r="N749" s="853"/>
      <c r="O749" s="861"/>
      <c r="P749" s="862"/>
      <c r="Q749" s="861"/>
      <c r="R749" s="862"/>
      <c r="S749" s="861"/>
      <c r="T749" s="862"/>
      <c r="U749" s="861"/>
      <c r="V749" s="862"/>
      <c r="W749" s="861"/>
      <c r="X749" s="862"/>
      <c r="Y749" s="861"/>
      <c r="Z749" s="862"/>
      <c r="AA749" s="861"/>
      <c r="AB749" s="862"/>
      <c r="AC749" s="861"/>
      <c r="AD749" s="862"/>
      <c r="AE749" s="325"/>
      <c r="AF749" s="614"/>
      <c r="AG749" s="735">
        <f t="shared" si="41"/>
        <v>0</v>
      </c>
      <c r="AH749" s="715">
        <f t="shared" si="42"/>
        <v>0</v>
      </c>
      <c r="AI749" s="736">
        <f t="shared" si="43"/>
        <v>0</v>
      </c>
      <c r="AJ749" s="730">
        <f t="shared" si="44"/>
        <v>0</v>
      </c>
      <c r="AK749" s="706">
        <f t="shared" si="45"/>
        <v>0</v>
      </c>
      <c r="AL749" s="740">
        <f t="shared" si="46"/>
        <v>0</v>
      </c>
      <c r="AM749" s="721">
        <f t="shared" si="47"/>
        <v>0</v>
      </c>
      <c r="AN749" s="706">
        <f t="shared" si="48"/>
        <v>0</v>
      </c>
      <c r="AO749" s="740">
        <f t="shared" si="49"/>
        <v>0</v>
      </c>
    </row>
    <row r="750" spans="1:52" ht="15.75" x14ac:dyDescent="0.25">
      <c r="A750" s="293"/>
      <c r="B750" s="358"/>
      <c r="C750" s="429"/>
      <c r="D750" s="429"/>
      <c r="E750" s="429"/>
      <c r="F750" s="430"/>
      <c r="G750" s="435"/>
      <c r="H750" s="410" t="s">
        <v>487</v>
      </c>
      <c r="I750" s="1054">
        <f>IF(AND(COUNTIF(I742:J749,"NS")&gt;0,SUM(I742:J749)=0),"NS",SUM(I742:J749))</f>
        <v>0</v>
      </c>
      <c r="J750" s="1056"/>
      <c r="K750" s="1054">
        <f>IF(AND(COUNTIF(K742:L749,"NS")&gt;0,SUM(K742:L749)=0),"NS",SUM(K742:L749))</f>
        <v>0</v>
      </c>
      <c r="L750" s="1056"/>
      <c r="M750" s="1054">
        <f>IF(AND(COUNTIF(M742:N749,"NS")&gt;0,SUM(M742:N749)=0),"NS",SUM(M742:N749))</f>
        <v>0</v>
      </c>
      <c r="N750" s="1056"/>
      <c r="O750" s="1054">
        <f>IF(AND(COUNTIF(O742:P749,"NS")&gt;0,SUM(O742:P749)=0),"NS",SUM(O742:P749))</f>
        <v>0</v>
      </c>
      <c r="P750" s="1056"/>
      <c r="Q750" s="1054">
        <f>IF(AND(COUNTIF(Q742:R749,"NS")&gt;0,SUM(Q742:R749)=0),"NS",SUM(Q742:R749))</f>
        <v>0</v>
      </c>
      <c r="R750" s="1056"/>
      <c r="S750" s="1054">
        <f>IF(AND(COUNTIF(S742:T749,"NS")&gt;0,SUM(S742:T749)=0),"NS",SUM(S742:T749))</f>
        <v>0</v>
      </c>
      <c r="T750" s="1056"/>
      <c r="U750" s="1054">
        <f>IF(AND(COUNTIF(U742:V749,"NS")&gt;0,SUM(U742:V749)=0),"NS",SUM(U742:V749))</f>
        <v>0</v>
      </c>
      <c r="V750" s="1056"/>
      <c r="W750" s="1054">
        <f>IF(AND(COUNTIF(W742:X749,"NS")&gt;0,SUM(W742:X749)=0),"NS",SUM(W742:X749))</f>
        <v>0</v>
      </c>
      <c r="X750" s="1056"/>
      <c r="Y750" s="1054">
        <f>IF(AND(COUNTIF(Y742:Z749,"NS")&gt;0,SUM(Y742:Z749)=0),"NS",SUM(Y742:Z749))</f>
        <v>0</v>
      </c>
      <c r="Z750" s="1056"/>
      <c r="AA750" s="1054">
        <f>IF(AND(COUNTIF(AA742:AB749,"NS")&gt;0,SUM(AA742:AB749)=0),"NS",SUM(AA742:AB749))</f>
        <v>0</v>
      </c>
      <c r="AB750" s="1056"/>
      <c r="AC750" s="1054">
        <f>IF(AND(COUNTIF(AC742:AD749,"NS")&gt;0,SUM(AC742:AD749)=0),"NS",SUM(AC742:AD749))</f>
        <v>0</v>
      </c>
      <c r="AD750" s="1056"/>
      <c r="AE750" s="325"/>
      <c r="AF750" s="614"/>
      <c r="AI750" s="691">
        <f>SUM(AI742:AI749)</f>
        <v>0</v>
      </c>
      <c r="AL750" s="691">
        <f>SUM(AL742:AL749)</f>
        <v>0</v>
      </c>
      <c r="AO750" s="691">
        <f>SUM(AO742:AO749)</f>
        <v>0</v>
      </c>
    </row>
    <row r="751" spans="1:52" ht="15" x14ac:dyDescent="0.25">
      <c r="A751" s="293"/>
      <c r="B751" s="837" t="str">
        <f>IF(SUM(AI750:AO750)=0,"","ERROR: Revisar la suma por fila ya que no coincide con el total")</f>
        <v/>
      </c>
      <c r="C751" s="837"/>
      <c r="D751" s="837"/>
      <c r="E751" s="837"/>
      <c r="F751" s="837"/>
      <c r="G751" s="837"/>
      <c r="H751" s="837"/>
      <c r="I751" s="837"/>
      <c r="J751" s="837"/>
      <c r="K751" s="837"/>
      <c r="L751" s="837"/>
      <c r="M751" s="837"/>
      <c r="N751" s="837"/>
      <c r="O751" s="837"/>
      <c r="P751" s="837"/>
      <c r="Q751" s="837"/>
      <c r="R751" s="837"/>
      <c r="S751" s="837"/>
      <c r="T751" s="837"/>
      <c r="U751" s="837"/>
      <c r="V751" s="837"/>
      <c r="W751" s="837"/>
      <c r="X751" s="837"/>
      <c r="Y751" s="837"/>
      <c r="Z751" s="837"/>
      <c r="AA751" s="837"/>
      <c r="AB751" s="837"/>
      <c r="AC751" s="837"/>
      <c r="AD751" s="837"/>
      <c r="AE751" s="325"/>
      <c r="AF751" s="614"/>
    </row>
    <row r="752" spans="1:52" ht="15" x14ac:dyDescent="0.25">
      <c r="A752" s="293"/>
      <c r="B752" s="837" t="str">
        <f>IF(AZ745=0,"","ERROR: Revisar los datos registrados ya que no coinciden con las cantidades correspondientes de la pregunta 23")</f>
        <v/>
      </c>
      <c r="C752" s="837"/>
      <c r="D752" s="837"/>
      <c r="E752" s="837"/>
      <c r="F752" s="837"/>
      <c r="G752" s="837"/>
      <c r="H752" s="837"/>
      <c r="I752" s="837"/>
      <c r="J752" s="837"/>
      <c r="K752" s="837"/>
      <c r="L752" s="837"/>
      <c r="M752" s="837"/>
      <c r="N752" s="837"/>
      <c r="O752" s="837"/>
      <c r="P752" s="837"/>
      <c r="Q752" s="837"/>
      <c r="R752" s="837"/>
      <c r="S752" s="837"/>
      <c r="T752" s="837"/>
      <c r="U752" s="837"/>
      <c r="V752" s="837"/>
      <c r="W752" s="837"/>
      <c r="X752" s="837"/>
      <c r="Y752" s="837"/>
      <c r="Z752" s="837"/>
      <c r="AA752" s="837"/>
      <c r="AB752" s="837"/>
      <c r="AC752" s="837"/>
      <c r="AD752" s="837"/>
      <c r="AE752" s="325"/>
      <c r="AF752" s="614"/>
    </row>
    <row r="753" spans="1:32" ht="15" x14ac:dyDescent="0.25">
      <c r="A753" s="293"/>
      <c r="B753" s="855" t="str">
        <f>IF(OR(AG738=176,AG738=88),"","ERROR: Favor de llenar todas la celdas, si no se cuenta con la información registrar NS")</f>
        <v/>
      </c>
      <c r="C753" s="855"/>
      <c r="D753" s="855"/>
      <c r="E753" s="855"/>
      <c r="F753" s="855"/>
      <c r="G753" s="855"/>
      <c r="H753" s="855"/>
      <c r="I753" s="855"/>
      <c r="J753" s="855"/>
      <c r="K753" s="855"/>
      <c r="L753" s="855"/>
      <c r="M753" s="855"/>
      <c r="N753" s="855"/>
      <c r="O753" s="855"/>
      <c r="P753" s="855"/>
      <c r="Q753" s="855"/>
      <c r="R753" s="855"/>
      <c r="S753" s="855"/>
      <c r="T753" s="855"/>
      <c r="U753" s="855"/>
      <c r="V753" s="855"/>
      <c r="W753" s="855"/>
      <c r="X753" s="855"/>
      <c r="Y753" s="855"/>
      <c r="Z753" s="855"/>
      <c r="AA753" s="855"/>
      <c r="AB753" s="855"/>
      <c r="AC753" s="855"/>
      <c r="AD753" s="855"/>
      <c r="AE753" s="325"/>
      <c r="AF753" s="614"/>
    </row>
    <row r="754" spans="1:32" ht="15" x14ac:dyDescent="0.25">
      <c r="A754" s="293"/>
      <c r="B754" s="1068" t="s">
        <v>547</v>
      </c>
      <c r="C754" s="1069"/>
      <c r="D754" s="1069"/>
      <c r="E754" s="1069"/>
      <c r="F754" s="1069"/>
      <c r="G754" s="1069"/>
      <c r="H754" s="1069"/>
      <c r="I754" s="1069"/>
      <c r="J754" s="1069"/>
      <c r="K754" s="1069"/>
      <c r="L754" s="1069"/>
      <c r="M754" s="1069"/>
      <c r="N754" s="1069"/>
      <c r="O754" s="1069"/>
      <c r="P754" s="1069"/>
      <c r="Q754" s="1069"/>
      <c r="R754" s="1069"/>
      <c r="S754" s="1069"/>
      <c r="T754" s="1069"/>
      <c r="U754" s="1069"/>
      <c r="V754" s="1069"/>
      <c r="W754" s="1069"/>
      <c r="X754" s="1069"/>
      <c r="Y754" s="1069"/>
      <c r="Z754" s="1069"/>
      <c r="AA754" s="1069"/>
      <c r="AB754" s="1069"/>
      <c r="AC754" s="1069"/>
      <c r="AD754" s="1070"/>
      <c r="AE754" s="296"/>
      <c r="AF754" s="614"/>
    </row>
    <row r="755" spans="1:32" ht="15" x14ac:dyDescent="0.25">
      <c r="A755" s="431"/>
      <c r="B755" s="536" t="s">
        <v>821</v>
      </c>
      <c r="C755" s="537"/>
      <c r="D755" s="537"/>
      <c r="E755" s="537"/>
      <c r="F755" s="537"/>
      <c r="G755" s="537"/>
      <c r="H755" s="537"/>
      <c r="I755" s="537"/>
      <c r="J755" s="537"/>
      <c r="K755" s="537"/>
      <c r="L755" s="537"/>
      <c r="M755" s="537"/>
      <c r="N755" s="537"/>
      <c r="O755" s="537"/>
      <c r="P755" s="537"/>
      <c r="Q755" s="537"/>
      <c r="R755" s="537"/>
      <c r="S755" s="537"/>
      <c r="T755" s="537"/>
      <c r="U755" s="537"/>
      <c r="V755" s="537"/>
      <c r="W755" s="537"/>
      <c r="X755" s="537"/>
      <c r="Y755" s="537"/>
      <c r="Z755" s="537"/>
      <c r="AA755" s="537"/>
      <c r="AB755" s="537"/>
      <c r="AC755" s="537"/>
      <c r="AD755" s="538"/>
      <c r="AE755" s="630"/>
    </row>
    <row r="756" spans="1:32" ht="38.25" customHeight="1" x14ac:dyDescent="0.25">
      <c r="A756" s="431"/>
      <c r="B756" s="539"/>
      <c r="C756" s="1067" t="s">
        <v>841</v>
      </c>
      <c r="D756" s="1067"/>
      <c r="E756" s="1067"/>
      <c r="F756" s="1067"/>
      <c r="G756" s="1067"/>
      <c r="H756" s="1067"/>
      <c r="I756" s="1067"/>
      <c r="J756" s="1067"/>
      <c r="K756" s="1067"/>
      <c r="L756" s="1067"/>
      <c r="M756" s="1067"/>
      <c r="N756" s="1067"/>
      <c r="O756" s="1067"/>
      <c r="P756" s="1067"/>
      <c r="Q756" s="1067"/>
      <c r="R756" s="1067"/>
      <c r="S756" s="1067"/>
      <c r="T756" s="1067"/>
      <c r="U756" s="1067"/>
      <c r="V756" s="1067"/>
      <c r="W756" s="1067"/>
      <c r="X756" s="1067"/>
      <c r="Y756" s="1067"/>
      <c r="Z756" s="1067"/>
      <c r="AA756" s="1067"/>
      <c r="AB756" s="1067"/>
      <c r="AC756" s="1067"/>
      <c r="AD756" s="1071"/>
      <c r="AE756" s="630"/>
    </row>
    <row r="757" spans="1:32" ht="50.25" customHeight="1" x14ac:dyDescent="0.25">
      <c r="A757" s="431"/>
      <c r="B757" s="540"/>
      <c r="C757" s="846" t="s">
        <v>822</v>
      </c>
      <c r="D757" s="846"/>
      <c r="E757" s="846"/>
      <c r="F757" s="846"/>
      <c r="G757" s="846"/>
      <c r="H757" s="846"/>
      <c r="I757" s="846"/>
      <c r="J757" s="846"/>
      <c r="K757" s="846"/>
      <c r="L757" s="846"/>
      <c r="M757" s="846"/>
      <c r="N757" s="846"/>
      <c r="O757" s="846"/>
      <c r="P757" s="846"/>
      <c r="Q757" s="846"/>
      <c r="R757" s="846"/>
      <c r="S757" s="846"/>
      <c r="T757" s="846"/>
      <c r="U757" s="846"/>
      <c r="V757" s="846"/>
      <c r="W757" s="846"/>
      <c r="X757" s="846"/>
      <c r="Y757" s="846"/>
      <c r="Z757" s="846"/>
      <c r="AA757" s="846"/>
      <c r="AB757" s="846"/>
      <c r="AC757" s="846"/>
      <c r="AD757" s="860"/>
      <c r="AE757" s="630"/>
    </row>
    <row r="758" spans="1:32" ht="24.75" customHeight="1" x14ac:dyDescent="0.25">
      <c r="A758" s="431"/>
      <c r="B758" s="540"/>
      <c r="C758" s="846" t="s">
        <v>823</v>
      </c>
      <c r="D758" s="846"/>
      <c r="E758" s="846"/>
      <c r="F758" s="846"/>
      <c r="G758" s="846"/>
      <c r="H758" s="846"/>
      <c r="I758" s="846"/>
      <c r="J758" s="846"/>
      <c r="K758" s="846"/>
      <c r="L758" s="846"/>
      <c r="M758" s="846"/>
      <c r="N758" s="846"/>
      <c r="O758" s="846"/>
      <c r="P758" s="846"/>
      <c r="Q758" s="846"/>
      <c r="R758" s="846"/>
      <c r="S758" s="846"/>
      <c r="T758" s="846"/>
      <c r="U758" s="846"/>
      <c r="V758" s="846"/>
      <c r="W758" s="846"/>
      <c r="X758" s="846"/>
      <c r="Y758" s="846"/>
      <c r="Z758" s="846"/>
      <c r="AA758" s="846"/>
      <c r="AB758" s="846"/>
      <c r="AC758" s="846"/>
      <c r="AD758" s="860"/>
      <c r="AE758" s="630"/>
    </row>
    <row r="759" spans="1:32" ht="29.25" customHeight="1" x14ac:dyDescent="0.25">
      <c r="A759" s="431"/>
      <c r="B759" s="540"/>
      <c r="C759" s="846" t="s">
        <v>824</v>
      </c>
      <c r="D759" s="846"/>
      <c r="E759" s="846"/>
      <c r="F759" s="846"/>
      <c r="G759" s="846"/>
      <c r="H759" s="846"/>
      <c r="I759" s="846"/>
      <c r="J759" s="846"/>
      <c r="K759" s="846"/>
      <c r="L759" s="846"/>
      <c r="M759" s="846"/>
      <c r="N759" s="846"/>
      <c r="O759" s="846"/>
      <c r="P759" s="846"/>
      <c r="Q759" s="846"/>
      <c r="R759" s="846"/>
      <c r="S759" s="846"/>
      <c r="T759" s="846"/>
      <c r="U759" s="846"/>
      <c r="V759" s="846"/>
      <c r="W759" s="846"/>
      <c r="X759" s="846"/>
      <c r="Y759" s="846"/>
      <c r="Z759" s="846"/>
      <c r="AA759" s="846"/>
      <c r="AB759" s="846"/>
      <c r="AC759" s="846"/>
      <c r="AD759" s="860"/>
      <c r="AE759" s="630"/>
    </row>
    <row r="760" spans="1:32" ht="27.75" customHeight="1" x14ac:dyDescent="0.25">
      <c r="A760" s="431"/>
      <c r="B760" s="540"/>
      <c r="C760" s="846" t="s">
        <v>825</v>
      </c>
      <c r="D760" s="846"/>
      <c r="E760" s="846"/>
      <c r="F760" s="846"/>
      <c r="G760" s="846"/>
      <c r="H760" s="846"/>
      <c r="I760" s="846"/>
      <c r="J760" s="846"/>
      <c r="K760" s="846"/>
      <c r="L760" s="846"/>
      <c r="M760" s="846"/>
      <c r="N760" s="846"/>
      <c r="O760" s="846"/>
      <c r="P760" s="846"/>
      <c r="Q760" s="846"/>
      <c r="R760" s="846"/>
      <c r="S760" s="846"/>
      <c r="T760" s="846"/>
      <c r="U760" s="846"/>
      <c r="V760" s="846"/>
      <c r="W760" s="846"/>
      <c r="X760" s="846"/>
      <c r="Y760" s="846"/>
      <c r="Z760" s="846"/>
      <c r="AA760" s="846"/>
      <c r="AB760" s="846"/>
      <c r="AC760" s="846"/>
      <c r="AD760" s="860"/>
      <c r="AE760" s="630"/>
    </row>
    <row r="761" spans="1:32" ht="17.25" customHeight="1" x14ac:dyDescent="0.25">
      <c r="A761" s="431"/>
      <c r="B761" s="541"/>
      <c r="C761" s="856" t="s">
        <v>826</v>
      </c>
      <c r="D761" s="857"/>
      <c r="E761" s="857"/>
      <c r="F761" s="857"/>
      <c r="G761" s="857"/>
      <c r="H761" s="857"/>
      <c r="I761" s="857"/>
      <c r="J761" s="857"/>
      <c r="K761" s="857"/>
      <c r="L761" s="857"/>
      <c r="M761" s="857"/>
      <c r="N761" s="857"/>
      <c r="O761" s="857"/>
      <c r="P761" s="857"/>
      <c r="Q761" s="857"/>
      <c r="R761" s="857"/>
      <c r="S761" s="857"/>
      <c r="T761" s="857"/>
      <c r="U761" s="857"/>
      <c r="V761" s="857"/>
      <c r="W761" s="857"/>
      <c r="X761" s="857"/>
      <c r="Y761" s="857"/>
      <c r="Z761" s="857"/>
      <c r="AA761" s="857"/>
      <c r="AB761" s="857"/>
      <c r="AC761" s="857"/>
      <c r="AD761" s="858"/>
      <c r="AE761" s="630"/>
    </row>
    <row r="762" spans="1:32" ht="15" x14ac:dyDescent="0.25">
      <c r="A762" s="293"/>
      <c r="B762" s="401"/>
      <c r="C762" s="630"/>
      <c r="D762" s="630"/>
      <c r="E762" s="630"/>
      <c r="F762" s="630"/>
      <c r="G762" s="630"/>
      <c r="H762" s="630"/>
      <c r="I762" s="630"/>
      <c r="J762" s="630"/>
      <c r="K762" s="630"/>
      <c r="L762" s="630"/>
      <c r="M762" s="630"/>
      <c r="N762" s="630"/>
      <c r="O762" s="630"/>
      <c r="P762" s="630"/>
      <c r="Q762" s="630"/>
      <c r="R762" s="630"/>
      <c r="S762" s="630"/>
      <c r="T762" s="630"/>
      <c r="U762" s="630"/>
      <c r="V762" s="630"/>
      <c r="W762" s="630"/>
      <c r="X762" s="630"/>
      <c r="Y762" s="630"/>
      <c r="Z762" s="630"/>
      <c r="AA762" s="630"/>
      <c r="AB762" s="630"/>
      <c r="AC762" s="630"/>
      <c r="AD762" s="630"/>
      <c r="AE762" s="296"/>
      <c r="AF762" s="614"/>
    </row>
    <row r="763" spans="1:32" ht="25.5" customHeight="1" x14ac:dyDescent="0.25">
      <c r="A763" s="404" t="s">
        <v>550</v>
      </c>
      <c r="B763" s="859" t="s">
        <v>553</v>
      </c>
      <c r="C763" s="859"/>
      <c r="D763" s="859"/>
      <c r="E763" s="859"/>
      <c r="F763" s="859"/>
      <c r="G763" s="859"/>
      <c r="H763" s="859"/>
      <c r="I763" s="859"/>
      <c r="J763" s="859"/>
      <c r="K763" s="859"/>
      <c r="L763" s="859"/>
      <c r="M763" s="859"/>
      <c r="N763" s="859"/>
      <c r="O763" s="859"/>
      <c r="P763" s="859"/>
      <c r="Q763" s="859"/>
      <c r="R763" s="859"/>
      <c r="S763" s="859"/>
      <c r="T763" s="859"/>
      <c r="U763" s="859"/>
      <c r="V763" s="859"/>
      <c r="W763" s="859"/>
      <c r="X763" s="859"/>
      <c r="Y763" s="859"/>
      <c r="Z763" s="859"/>
      <c r="AA763" s="859"/>
      <c r="AB763" s="859"/>
      <c r="AC763" s="859"/>
      <c r="AD763" s="859"/>
      <c r="AE763" s="296"/>
      <c r="AF763" s="614"/>
    </row>
    <row r="764" spans="1:32" ht="15" x14ac:dyDescent="0.25">
      <c r="A764" s="293"/>
      <c r="B764" s="633"/>
      <c r="C764" s="845" t="s">
        <v>424</v>
      </c>
      <c r="D764" s="845"/>
      <c r="E764" s="845"/>
      <c r="F764" s="845"/>
      <c r="G764" s="845"/>
      <c r="H764" s="845"/>
      <c r="I764" s="845"/>
      <c r="J764" s="845"/>
      <c r="K764" s="845"/>
      <c r="L764" s="845"/>
      <c r="M764" s="845"/>
      <c r="N764" s="845"/>
      <c r="O764" s="845"/>
      <c r="P764" s="845"/>
      <c r="Q764" s="845"/>
      <c r="R764" s="845"/>
      <c r="S764" s="845"/>
      <c r="T764" s="845"/>
      <c r="U764" s="845"/>
      <c r="V764" s="845"/>
      <c r="W764" s="845"/>
      <c r="X764" s="845"/>
      <c r="Y764" s="845"/>
      <c r="Z764" s="845"/>
      <c r="AA764" s="845"/>
      <c r="AB764" s="845"/>
      <c r="AC764" s="845"/>
      <c r="AD764" s="845"/>
      <c r="AE764" s="296"/>
      <c r="AF764" s="614"/>
    </row>
    <row r="765" spans="1:32" ht="15.75" thickBot="1" x14ac:dyDescent="0.3">
      <c r="A765" s="293"/>
      <c r="B765" s="366"/>
      <c r="C765" s="366"/>
      <c r="D765" s="366"/>
      <c r="E765" s="366"/>
      <c r="F765" s="366"/>
      <c r="G765" s="366"/>
      <c r="H765" s="366"/>
      <c r="I765" s="366"/>
      <c r="J765" s="366"/>
      <c r="K765" s="366"/>
      <c r="L765" s="366"/>
      <c r="M765" s="366"/>
      <c r="N765" s="366"/>
      <c r="O765" s="366"/>
      <c r="P765" s="366"/>
      <c r="Q765" s="366"/>
      <c r="R765" s="366"/>
      <c r="S765" s="366"/>
      <c r="T765" s="366"/>
      <c r="U765" s="366"/>
      <c r="V765" s="366"/>
      <c r="W765" s="366"/>
      <c r="X765" s="366"/>
      <c r="Y765" s="366"/>
      <c r="Z765" s="366"/>
      <c r="AA765" s="366"/>
      <c r="AB765" s="366"/>
      <c r="AC765" s="366"/>
      <c r="AD765" s="637"/>
      <c r="AE765" s="296"/>
      <c r="AF765" s="614"/>
    </row>
    <row r="766" spans="1:32" ht="15.75" thickBot="1" x14ac:dyDescent="0.3">
      <c r="A766" s="293"/>
      <c r="B766" s="335"/>
      <c r="C766" s="368"/>
      <c r="D766" s="405" t="s">
        <v>77</v>
      </c>
      <c r="E766" s="371" t="s">
        <v>418</v>
      </c>
      <c r="F766" s="325"/>
      <c r="G766" s="325"/>
      <c r="H766" s="371"/>
      <c r="I766" s="371"/>
      <c r="J766" s="371"/>
      <c r="K766" s="371"/>
      <c r="L766" s="371"/>
      <c r="M766" s="371"/>
      <c r="N766" s="371"/>
      <c r="O766" s="371"/>
      <c r="P766" s="372"/>
      <c r="Q766" s="637"/>
      <c r="R766" s="637"/>
      <c r="S766" s="637"/>
      <c r="T766" s="637"/>
      <c r="U766" s="637"/>
      <c r="V766" s="637"/>
      <c r="W766" s="637"/>
      <c r="X766" s="637"/>
      <c r="Y766" s="336"/>
      <c r="Z766" s="336"/>
      <c r="AA766" s="336"/>
      <c r="AB766" s="336"/>
      <c r="AC766" s="336"/>
      <c r="AD766" s="372"/>
      <c r="AE766" s="296"/>
      <c r="AF766" s="614"/>
    </row>
    <row r="767" spans="1:32" ht="15.75" thickBot="1" x14ac:dyDescent="0.3">
      <c r="A767" s="293"/>
      <c r="B767" s="330"/>
      <c r="C767" s="368"/>
      <c r="D767" s="405" t="s">
        <v>78</v>
      </c>
      <c r="E767" s="371" t="s">
        <v>419</v>
      </c>
      <c r="F767" s="325"/>
      <c r="G767" s="325"/>
      <c r="H767" s="371"/>
      <c r="I767" s="371"/>
      <c r="J767" s="371"/>
      <c r="K767" s="371"/>
      <c r="L767" s="371"/>
      <c r="M767" s="371"/>
      <c r="N767" s="371"/>
      <c r="O767" s="371"/>
      <c r="P767" s="325"/>
      <c r="Q767" s="637"/>
      <c r="R767" s="637"/>
      <c r="S767" s="637"/>
      <c r="T767" s="637"/>
      <c r="U767" s="637"/>
      <c r="V767" s="637"/>
      <c r="W767" s="637"/>
      <c r="X767" s="637"/>
      <c r="Y767" s="330"/>
      <c r="Z767" s="330"/>
      <c r="AA767" s="330"/>
      <c r="AB767" s="330"/>
      <c r="AC767" s="330"/>
      <c r="AD767" s="358"/>
      <c r="AE767" s="296"/>
      <c r="AF767" s="614"/>
    </row>
    <row r="768" spans="1:32" ht="15.75" thickBot="1" x14ac:dyDescent="0.3">
      <c r="A768" s="293"/>
      <c r="B768" s="330"/>
      <c r="C768" s="368"/>
      <c r="D768" s="405" t="s">
        <v>85</v>
      </c>
      <c r="E768" s="371" t="s">
        <v>420</v>
      </c>
      <c r="F768" s="325"/>
      <c r="G768" s="325"/>
      <c r="H768" s="371"/>
      <c r="I768" s="371"/>
      <c r="J768" s="371"/>
      <c r="K768" s="371"/>
      <c r="L768" s="371"/>
      <c r="M768" s="371"/>
      <c r="N768" s="371"/>
      <c r="O768" s="371"/>
      <c r="P768" s="325"/>
      <c r="Q768" s="637"/>
      <c r="R768" s="637"/>
      <c r="S768" s="637"/>
      <c r="T768" s="637"/>
      <c r="U768" s="637"/>
      <c r="V768" s="637"/>
      <c r="W768" s="637"/>
      <c r="X768" s="637"/>
      <c r="Y768" s="330"/>
      <c r="Z768" s="330"/>
      <c r="AA768" s="330"/>
      <c r="AB768" s="330"/>
      <c r="AC768" s="330"/>
      <c r="AD768" s="358"/>
      <c r="AE768" s="296"/>
      <c r="AF768" s="614"/>
    </row>
    <row r="769" spans="1:32" ht="15.75" thickBot="1" x14ac:dyDescent="0.3">
      <c r="A769" s="293"/>
      <c r="B769" s="330"/>
      <c r="C769" s="368" t="s">
        <v>6547</v>
      </c>
      <c r="D769" s="405" t="s">
        <v>81</v>
      </c>
      <c r="E769" s="371" t="s">
        <v>642</v>
      </c>
      <c r="F769" s="325"/>
      <c r="G769" s="325"/>
      <c r="H769" s="371"/>
      <c r="I769" s="371"/>
      <c r="J769" s="371"/>
      <c r="K769" s="371"/>
      <c r="L769" s="371"/>
      <c r="M769" s="371"/>
      <c r="N769" s="371"/>
      <c r="O769" s="371"/>
      <c r="P769" s="325"/>
      <c r="Q769" s="637"/>
      <c r="R769" s="637"/>
      <c r="S769" s="637"/>
      <c r="T769" s="637"/>
      <c r="U769" s="637"/>
      <c r="V769" s="637"/>
      <c r="W769" s="637"/>
      <c r="X769" s="637"/>
      <c r="Y769" s="330"/>
      <c r="Z769" s="330"/>
      <c r="AA769" s="330"/>
      <c r="AB769" s="330"/>
      <c r="AC769" s="330"/>
      <c r="AD769" s="358"/>
      <c r="AE769" s="296"/>
      <c r="AF769" s="614"/>
    </row>
    <row r="770" spans="1:32" ht="15.75" thickBot="1" x14ac:dyDescent="0.3">
      <c r="A770" s="323"/>
      <c r="B770" s="330"/>
      <c r="C770" s="368"/>
      <c r="D770" s="405" t="s">
        <v>83</v>
      </c>
      <c r="E770" s="371" t="s">
        <v>84</v>
      </c>
      <c r="F770" s="325"/>
      <c r="G770" s="325"/>
      <c r="H770" s="371"/>
      <c r="I770" s="371"/>
      <c r="J770" s="371"/>
      <c r="K770" s="371"/>
      <c r="L770" s="371"/>
      <c r="M770" s="371"/>
      <c r="N770" s="371"/>
      <c r="O770" s="371"/>
      <c r="P770" s="325"/>
      <c r="Q770" s="637"/>
      <c r="R770" s="637"/>
      <c r="S770" s="637"/>
      <c r="T770" s="637"/>
      <c r="U770" s="637"/>
      <c r="V770" s="637"/>
      <c r="W770" s="637"/>
      <c r="X770" s="637"/>
      <c r="Y770" s="330"/>
      <c r="Z770" s="330"/>
      <c r="AA770" s="330"/>
      <c r="AB770" s="330"/>
      <c r="AC770" s="330"/>
      <c r="AD770" s="358"/>
      <c r="AE770" s="325"/>
      <c r="AF770" s="614"/>
    </row>
    <row r="771" spans="1:32" ht="15" x14ac:dyDescent="0.25">
      <c r="A771" s="323"/>
      <c r="B771" s="837" t="str">
        <f>IF(COUNTIF(C766:C770,"X")&gt;1,"ERROR: Seleccionar sólo un código","")</f>
        <v/>
      </c>
      <c r="C771" s="837"/>
      <c r="D771" s="837"/>
      <c r="E771" s="837"/>
      <c r="F771" s="837"/>
      <c r="G771" s="837"/>
      <c r="H771" s="837"/>
      <c r="I771" s="837"/>
      <c r="J771" s="837"/>
      <c r="K771" s="837"/>
      <c r="L771" s="837"/>
      <c r="M771" s="837"/>
      <c r="N771" s="837"/>
      <c r="O771" s="837"/>
      <c r="P771" s="837"/>
      <c r="Q771" s="837"/>
      <c r="R771" s="837"/>
      <c r="S771" s="837"/>
      <c r="T771" s="837"/>
      <c r="U771" s="837"/>
      <c r="V771" s="837"/>
      <c r="W771" s="837"/>
      <c r="X771" s="837"/>
      <c r="Y771" s="837"/>
      <c r="Z771" s="837"/>
      <c r="AA771" s="837"/>
      <c r="AB771" s="837"/>
      <c r="AC771" s="837"/>
      <c r="AD771" s="837"/>
      <c r="AE771" s="325"/>
      <c r="AF771" s="614"/>
    </row>
    <row r="772" spans="1:32" ht="27" customHeight="1" x14ac:dyDescent="0.25">
      <c r="A772" s="404" t="s">
        <v>556</v>
      </c>
      <c r="B772" s="859" t="s">
        <v>554</v>
      </c>
      <c r="C772" s="859"/>
      <c r="D772" s="859"/>
      <c r="E772" s="859"/>
      <c r="F772" s="859"/>
      <c r="G772" s="859"/>
      <c r="H772" s="859"/>
      <c r="I772" s="859"/>
      <c r="J772" s="859"/>
      <c r="K772" s="859"/>
      <c r="L772" s="859"/>
      <c r="M772" s="859"/>
      <c r="N772" s="859"/>
      <c r="O772" s="859"/>
      <c r="P772" s="859"/>
      <c r="Q772" s="859"/>
      <c r="R772" s="859"/>
      <c r="S772" s="859"/>
      <c r="T772" s="859"/>
      <c r="U772" s="859"/>
      <c r="V772" s="859"/>
      <c r="W772" s="859"/>
      <c r="X772" s="859"/>
      <c r="Y772" s="859"/>
      <c r="Z772" s="859"/>
      <c r="AA772" s="859"/>
      <c r="AB772" s="859"/>
      <c r="AC772" s="859"/>
      <c r="AD772" s="859"/>
      <c r="AE772" s="296"/>
      <c r="AF772" s="614"/>
    </row>
    <row r="773" spans="1:32" ht="15" x14ac:dyDescent="0.25">
      <c r="A773" s="293"/>
      <c r="B773" s="633"/>
      <c r="C773" s="845" t="s">
        <v>424</v>
      </c>
      <c r="D773" s="845"/>
      <c r="E773" s="845"/>
      <c r="F773" s="845"/>
      <c r="G773" s="845"/>
      <c r="H773" s="845"/>
      <c r="I773" s="845"/>
      <c r="J773" s="845"/>
      <c r="K773" s="845"/>
      <c r="L773" s="845"/>
      <c r="M773" s="845"/>
      <c r="N773" s="845"/>
      <c r="O773" s="845"/>
      <c r="P773" s="845"/>
      <c r="Q773" s="845"/>
      <c r="R773" s="845"/>
      <c r="S773" s="845"/>
      <c r="T773" s="845"/>
      <c r="U773" s="845"/>
      <c r="V773" s="845"/>
      <c r="W773" s="845"/>
      <c r="X773" s="845"/>
      <c r="Y773" s="845"/>
      <c r="Z773" s="845"/>
      <c r="AA773" s="845"/>
      <c r="AB773" s="845"/>
      <c r="AC773" s="845"/>
      <c r="AD773" s="845"/>
      <c r="AE773" s="296"/>
      <c r="AF773" s="614"/>
    </row>
    <row r="774" spans="1:32" ht="15.75" thickBot="1" x14ac:dyDescent="0.3">
      <c r="A774" s="293"/>
      <c r="B774" s="377"/>
      <c r="C774" s="377"/>
      <c r="D774" s="377"/>
      <c r="E774" s="377"/>
      <c r="F774" s="377"/>
      <c r="G774" s="377"/>
      <c r="H774" s="377"/>
      <c r="I774" s="377"/>
      <c r="J774" s="377"/>
      <c r="K774" s="377"/>
      <c r="L774" s="377"/>
      <c r="M774" s="377"/>
      <c r="N774" s="377"/>
      <c r="O774" s="377"/>
      <c r="P774" s="377"/>
      <c r="Q774" s="377"/>
      <c r="R774" s="377"/>
      <c r="S774" s="377"/>
      <c r="T774" s="377"/>
      <c r="U774" s="377"/>
      <c r="V774" s="377"/>
      <c r="W774" s="377"/>
      <c r="X774" s="377"/>
      <c r="Y774" s="377"/>
      <c r="Z774" s="377"/>
      <c r="AA774" s="377"/>
      <c r="AB774" s="377"/>
      <c r="AC774" s="366"/>
      <c r="AD774" s="637"/>
      <c r="AE774" s="296"/>
      <c r="AF774" s="614"/>
    </row>
    <row r="775" spans="1:32" ht="15.75" thickBot="1" x14ac:dyDescent="0.3">
      <c r="A775" s="293"/>
      <c r="B775" s="325"/>
      <c r="C775" s="368"/>
      <c r="D775" s="407" t="s">
        <v>77</v>
      </c>
      <c r="E775" s="371" t="s">
        <v>418</v>
      </c>
      <c r="F775" s="325"/>
      <c r="G775" s="325"/>
      <c r="H775" s="371"/>
      <c r="I775" s="371"/>
      <c r="J775" s="371"/>
      <c r="K775" s="371"/>
      <c r="L775" s="371"/>
      <c r="M775" s="371"/>
      <c r="N775" s="371"/>
      <c r="O775" s="371"/>
      <c r="P775" s="372"/>
      <c r="Q775" s="637"/>
      <c r="R775" s="637"/>
      <c r="S775" s="637"/>
      <c r="T775" s="637"/>
      <c r="U775" s="637"/>
      <c r="V775" s="637"/>
      <c r="W775" s="637"/>
      <c r="X775" s="637"/>
      <c r="Y775" s="336"/>
      <c r="Z775" s="336"/>
      <c r="AA775" s="336"/>
      <c r="AB775" s="336"/>
      <c r="AC775" s="336"/>
      <c r="AD775" s="372"/>
      <c r="AE775" s="296"/>
      <c r="AF775" s="614"/>
    </row>
    <row r="776" spans="1:32" ht="15.75" thickBot="1" x14ac:dyDescent="0.3">
      <c r="A776" s="293"/>
      <c r="B776" s="325"/>
      <c r="C776" s="368"/>
      <c r="D776" s="407" t="s">
        <v>78</v>
      </c>
      <c r="E776" s="371" t="s">
        <v>419</v>
      </c>
      <c r="F776" s="325"/>
      <c r="G776" s="325"/>
      <c r="H776" s="371"/>
      <c r="I776" s="371"/>
      <c r="J776" s="371"/>
      <c r="K776" s="371"/>
      <c r="L776" s="371"/>
      <c r="M776" s="371"/>
      <c r="N776" s="371"/>
      <c r="O776" s="371"/>
      <c r="P776" s="325"/>
      <c r="Q776" s="637"/>
      <c r="R776" s="637"/>
      <c r="S776" s="637"/>
      <c r="T776" s="637"/>
      <c r="U776" s="637"/>
      <c r="V776" s="637"/>
      <c r="W776" s="637"/>
      <c r="X776" s="637"/>
      <c r="Y776" s="330"/>
      <c r="Z776" s="330"/>
      <c r="AA776" s="330"/>
      <c r="AB776" s="330"/>
      <c r="AC776" s="330"/>
      <c r="AD776" s="358"/>
      <c r="AE776" s="296"/>
      <c r="AF776" s="614"/>
    </row>
    <row r="777" spans="1:32" ht="15.75" thickBot="1" x14ac:dyDescent="0.3">
      <c r="A777" s="293"/>
      <c r="B777" s="325"/>
      <c r="C777" s="368"/>
      <c r="D777" s="407" t="s">
        <v>85</v>
      </c>
      <c r="E777" s="371" t="s">
        <v>420</v>
      </c>
      <c r="F777" s="325"/>
      <c r="G777" s="325"/>
      <c r="H777" s="371"/>
      <c r="I777" s="371"/>
      <c r="J777" s="371"/>
      <c r="K777" s="371"/>
      <c r="L777" s="371"/>
      <c r="M777" s="371"/>
      <c r="N777" s="371"/>
      <c r="O777" s="371"/>
      <c r="P777" s="325"/>
      <c r="Q777" s="637"/>
      <c r="R777" s="637"/>
      <c r="S777" s="637"/>
      <c r="T777" s="637"/>
      <c r="U777" s="637"/>
      <c r="V777" s="637"/>
      <c r="W777" s="637"/>
      <c r="X777" s="637"/>
      <c r="Y777" s="330"/>
      <c r="Z777" s="330"/>
      <c r="AA777" s="330"/>
      <c r="AB777" s="330"/>
      <c r="AC777" s="330"/>
      <c r="AD777" s="358"/>
      <c r="AE777" s="296"/>
      <c r="AF777" s="614"/>
    </row>
    <row r="778" spans="1:32" ht="15.75" thickBot="1" x14ac:dyDescent="0.3">
      <c r="A778" s="293"/>
      <c r="B778" s="325"/>
      <c r="C778" s="368"/>
      <c r="D778" s="407" t="s">
        <v>81</v>
      </c>
      <c r="E778" s="371" t="s">
        <v>866</v>
      </c>
      <c r="F778" s="325"/>
      <c r="G778" s="325"/>
      <c r="H778" s="371"/>
      <c r="I778" s="371"/>
      <c r="J778" s="371"/>
      <c r="K778" s="371"/>
      <c r="L778" s="371"/>
      <c r="M778" s="371"/>
      <c r="N778" s="371"/>
      <c r="O778" s="371"/>
      <c r="P778" s="325"/>
      <c r="Q778" s="637"/>
      <c r="R778" s="637"/>
      <c r="S778" s="637"/>
      <c r="T778" s="637"/>
      <c r="U778" s="637"/>
      <c r="V778" s="637"/>
      <c r="W778" s="637"/>
      <c r="X778" s="637"/>
      <c r="Y778" s="330"/>
      <c r="Z778" s="330"/>
      <c r="AA778" s="330"/>
      <c r="AB778" s="330"/>
      <c r="AC778" s="330"/>
      <c r="AD778" s="358"/>
      <c r="AE778" s="296"/>
      <c r="AF778" s="614"/>
    </row>
    <row r="779" spans="1:32" ht="13.5" customHeight="1" thickBot="1" x14ac:dyDescent="0.3">
      <c r="A779" s="323"/>
      <c r="B779" s="325"/>
      <c r="C779" s="368" t="s">
        <v>6547</v>
      </c>
      <c r="D779" s="407" t="s">
        <v>83</v>
      </c>
      <c r="E779" s="371" t="s">
        <v>867</v>
      </c>
      <c r="F779" s="325"/>
      <c r="G779" s="325"/>
      <c r="H779" s="371"/>
      <c r="I779" s="371"/>
      <c r="J779" s="371"/>
      <c r="K779" s="371"/>
      <c r="L779" s="371"/>
      <c r="M779" s="371"/>
      <c r="N779" s="371"/>
      <c r="O779" s="371"/>
      <c r="P779" s="325"/>
      <c r="Q779" s="637"/>
      <c r="R779" s="637"/>
      <c r="S779" s="637"/>
      <c r="T779" s="637"/>
      <c r="U779" s="637"/>
      <c r="V779" s="637"/>
      <c r="W779" s="637"/>
      <c r="X779" s="637"/>
      <c r="Y779" s="330"/>
      <c r="Z779" s="330"/>
      <c r="AA779" s="330"/>
      <c r="AB779" s="330"/>
      <c r="AC779" s="330"/>
      <c r="AD779" s="358"/>
      <c r="AE779" s="325"/>
      <c r="AF779" s="614"/>
    </row>
    <row r="780" spans="1:32" ht="15" x14ac:dyDescent="0.25">
      <c r="A780" s="323"/>
      <c r="B780" s="837" t="str">
        <f>IF(COUNTIF(C775:C779,"X")&gt;1,"ERROR: Seleccionar sólo un código","")</f>
        <v/>
      </c>
      <c r="C780" s="837"/>
      <c r="D780" s="837"/>
      <c r="E780" s="837"/>
      <c r="F780" s="837"/>
      <c r="G780" s="837"/>
      <c r="H780" s="837"/>
      <c r="I780" s="837"/>
      <c r="J780" s="837"/>
      <c r="K780" s="837"/>
      <c r="L780" s="837"/>
      <c r="M780" s="837"/>
      <c r="N780" s="837"/>
      <c r="O780" s="837"/>
      <c r="P780" s="837"/>
      <c r="Q780" s="837"/>
      <c r="R780" s="837"/>
      <c r="S780" s="837"/>
      <c r="T780" s="837"/>
      <c r="U780" s="837"/>
      <c r="V780" s="837"/>
      <c r="W780" s="837"/>
      <c r="X780" s="837"/>
      <c r="Y780" s="837"/>
      <c r="Z780" s="837"/>
      <c r="AA780" s="837"/>
      <c r="AB780" s="837"/>
      <c r="AC780" s="837"/>
      <c r="AD780" s="837"/>
      <c r="AE780" s="325"/>
      <c r="AF780" s="614"/>
    </row>
    <row r="781" spans="1:32" ht="42" customHeight="1" x14ac:dyDescent="0.25">
      <c r="A781" s="564" t="s">
        <v>558</v>
      </c>
      <c r="B781" s="963" t="s">
        <v>837</v>
      </c>
      <c r="C781" s="963"/>
      <c r="D781" s="963"/>
      <c r="E781" s="963"/>
      <c r="F781" s="963"/>
      <c r="G781" s="963"/>
      <c r="H781" s="963"/>
      <c r="I781" s="963"/>
      <c r="J781" s="963"/>
      <c r="K781" s="963"/>
      <c r="L781" s="963"/>
      <c r="M781" s="963"/>
      <c r="N781" s="963"/>
      <c r="O781" s="963"/>
      <c r="P781" s="963"/>
      <c r="Q781" s="963"/>
      <c r="R781" s="963"/>
      <c r="S781" s="963"/>
      <c r="T781" s="963"/>
      <c r="U781" s="963"/>
      <c r="V781" s="963"/>
      <c r="W781" s="963"/>
      <c r="X781" s="963"/>
      <c r="Y781" s="963"/>
      <c r="Z781" s="963"/>
      <c r="AA781" s="963"/>
      <c r="AB781" s="963"/>
      <c r="AC781" s="963"/>
      <c r="AD781" s="963"/>
      <c r="AE781" s="113"/>
      <c r="AF781" s="617"/>
    </row>
    <row r="782" spans="1:32" ht="15" x14ac:dyDescent="0.25">
      <c r="A782" s="565"/>
      <c r="B782" s="566"/>
      <c r="C782" s="1004" t="s">
        <v>549</v>
      </c>
      <c r="D782" s="1004"/>
      <c r="E782" s="1004"/>
      <c r="F782" s="1004"/>
      <c r="G782" s="1004"/>
      <c r="H782" s="1004"/>
      <c r="I782" s="1004"/>
      <c r="J782" s="1004"/>
      <c r="K782" s="1004"/>
      <c r="L782" s="1004"/>
      <c r="M782" s="1004"/>
      <c r="N782" s="1004"/>
      <c r="O782" s="1004"/>
      <c r="P782" s="1004"/>
      <c r="Q782" s="1004"/>
      <c r="R782" s="1004"/>
      <c r="S782" s="1004"/>
      <c r="T782" s="1004"/>
      <c r="U782" s="1004"/>
      <c r="V782" s="1004"/>
      <c r="W782" s="1004"/>
      <c r="X782" s="1004"/>
      <c r="Y782" s="1004"/>
      <c r="Z782" s="1004"/>
      <c r="AA782" s="1004"/>
      <c r="AB782" s="1004"/>
      <c r="AC782" s="1004"/>
      <c r="AD782" s="1004"/>
      <c r="AE782" s="542"/>
      <c r="AF782" s="616"/>
    </row>
    <row r="783" spans="1:32" ht="45.75" customHeight="1" x14ac:dyDescent="0.25">
      <c r="A783" s="5"/>
      <c r="B783" s="143"/>
      <c r="C783" s="1067" t="s">
        <v>838</v>
      </c>
      <c r="D783" s="1067"/>
      <c r="E783" s="1067"/>
      <c r="F783" s="1067"/>
      <c r="G783" s="1067"/>
      <c r="H783" s="1067"/>
      <c r="I783" s="1067"/>
      <c r="J783" s="1067"/>
      <c r="K783" s="1067"/>
      <c r="L783" s="1067"/>
      <c r="M783" s="1067"/>
      <c r="N783" s="1067"/>
      <c r="O783" s="1067"/>
      <c r="P783" s="1067"/>
      <c r="Q783" s="1067"/>
      <c r="R783" s="1067"/>
      <c r="S783" s="1067"/>
      <c r="T783" s="1067"/>
      <c r="U783" s="1067"/>
      <c r="V783" s="1067"/>
      <c r="W783" s="1067"/>
      <c r="X783" s="1067"/>
      <c r="Y783" s="1067"/>
      <c r="Z783" s="1067"/>
      <c r="AA783" s="1067"/>
      <c r="AB783" s="1067"/>
      <c r="AC783" s="1067"/>
      <c r="AD783" s="1067"/>
      <c r="AE783" s="113"/>
      <c r="AF783" s="617"/>
    </row>
    <row r="784" spans="1:32" ht="24.75" customHeight="1" x14ac:dyDescent="0.25">
      <c r="A784" s="139"/>
      <c r="B784" s="141"/>
      <c r="C784" s="941" t="s">
        <v>714</v>
      </c>
      <c r="D784" s="941"/>
      <c r="E784" s="941"/>
      <c r="F784" s="941"/>
      <c r="G784" s="941"/>
      <c r="H784" s="941"/>
      <c r="I784" s="941"/>
      <c r="J784" s="941"/>
      <c r="K784" s="941"/>
      <c r="L784" s="941"/>
      <c r="M784" s="941"/>
      <c r="N784" s="941"/>
      <c r="O784" s="941"/>
      <c r="P784" s="941"/>
      <c r="Q784" s="941"/>
      <c r="R784" s="941"/>
      <c r="S784" s="941"/>
      <c r="T784" s="941"/>
      <c r="U784" s="941"/>
      <c r="V784" s="941"/>
      <c r="W784" s="941"/>
      <c r="X784" s="941"/>
      <c r="Y784" s="941"/>
      <c r="Z784" s="941"/>
      <c r="AA784" s="941"/>
      <c r="AB784" s="941"/>
      <c r="AC784" s="941"/>
      <c r="AD784" s="941"/>
      <c r="AE784" s="138"/>
      <c r="AF784" s="617"/>
    </row>
    <row r="785" spans="1:34" ht="15" x14ac:dyDescent="0.25">
      <c r="A785" s="139"/>
      <c r="B785" s="141"/>
      <c r="C785" s="628"/>
      <c r="D785" s="628"/>
      <c r="E785" s="628"/>
      <c r="F785" s="628"/>
      <c r="G785" s="628"/>
      <c r="H785" s="628"/>
      <c r="I785" s="628"/>
      <c r="J785" s="628"/>
      <c r="K785" s="628"/>
      <c r="L785" s="628"/>
      <c r="M785" s="628"/>
      <c r="N785" s="628"/>
      <c r="O785" s="628"/>
      <c r="P785" s="628"/>
      <c r="Q785" s="628"/>
      <c r="R785" s="628"/>
      <c r="S785" s="628"/>
      <c r="T785" s="628"/>
      <c r="U785" s="628"/>
      <c r="V785" s="628"/>
      <c r="W785" s="628"/>
      <c r="X785" s="628"/>
      <c r="Y785" s="628"/>
      <c r="Z785" s="628"/>
      <c r="AA785" s="628"/>
      <c r="AB785" s="628"/>
      <c r="AC785" s="628"/>
      <c r="AD785" s="628"/>
      <c r="AE785" s="138"/>
      <c r="AF785" s="617"/>
      <c r="AG785">
        <f>COUNTBLANK(P788:Y793)</f>
        <v>60</v>
      </c>
    </row>
    <row r="786" spans="1:34" ht="24" customHeight="1" x14ac:dyDescent="0.25">
      <c r="A786" s="567"/>
      <c r="B786" s="636"/>
      <c r="C786" s="40"/>
      <c r="D786" s="40"/>
      <c r="E786" s="40"/>
      <c r="F786" s="1053" t="s">
        <v>710</v>
      </c>
      <c r="G786" s="1053"/>
      <c r="H786" s="1053"/>
      <c r="I786" s="1053"/>
      <c r="J786" s="1053"/>
      <c r="K786" s="1053"/>
      <c r="L786" s="1053"/>
      <c r="M786" s="1053"/>
      <c r="N786" s="1053"/>
      <c r="O786" s="1053"/>
      <c r="P786" s="1053" t="s">
        <v>715</v>
      </c>
      <c r="Q786" s="1053"/>
      <c r="R786" s="1053"/>
      <c r="S786" s="1053"/>
      <c r="T786" s="1053"/>
      <c r="U786" s="1047" t="s">
        <v>711</v>
      </c>
      <c r="V786" s="1048"/>
      <c r="W786" s="1048"/>
      <c r="X786" s="1048"/>
      <c r="Y786" s="1049"/>
      <c r="Z786" s="636"/>
      <c r="AA786" s="636"/>
      <c r="AB786" s="40"/>
      <c r="AC786" s="636"/>
      <c r="AD786" s="568"/>
      <c r="AE786" s="628"/>
      <c r="AF786" s="617"/>
    </row>
    <row r="787" spans="1:34" ht="24" customHeight="1" x14ac:dyDescent="0.25">
      <c r="A787" s="567"/>
      <c r="B787" s="286"/>
      <c r="C787" s="40"/>
      <c r="D787" s="40"/>
      <c r="E787" s="40"/>
      <c r="F787" s="1053"/>
      <c r="G787" s="1053"/>
      <c r="H787" s="1053"/>
      <c r="I787" s="1053"/>
      <c r="J787" s="1053"/>
      <c r="K787" s="1053"/>
      <c r="L787" s="1053"/>
      <c r="M787" s="1053"/>
      <c r="N787" s="1053"/>
      <c r="O787" s="1053"/>
      <c r="P787" s="1053"/>
      <c r="Q787" s="1053"/>
      <c r="R787" s="1053"/>
      <c r="S787" s="1053"/>
      <c r="T787" s="1053"/>
      <c r="U787" s="1050"/>
      <c r="V787" s="1051"/>
      <c r="W787" s="1051"/>
      <c r="X787" s="1051"/>
      <c r="Y787" s="1052"/>
      <c r="Z787" s="636"/>
      <c r="AA787" s="636"/>
      <c r="AB787" s="40"/>
      <c r="AC787" s="273"/>
      <c r="AD787" s="642"/>
      <c r="AE787" s="628"/>
      <c r="AF787" s="617"/>
      <c r="AG787" t="s">
        <v>6550</v>
      </c>
      <c r="AH787" t="s">
        <v>6573</v>
      </c>
    </row>
    <row r="788" spans="1:34" ht="15" x14ac:dyDescent="0.25">
      <c r="A788" s="567"/>
      <c r="B788" s="286"/>
      <c r="C788" s="40"/>
      <c r="D788" s="40"/>
      <c r="E788" s="40"/>
      <c r="F788" s="569" t="s">
        <v>77</v>
      </c>
      <c r="G788" s="1063" t="s">
        <v>543</v>
      </c>
      <c r="H788" s="1064"/>
      <c r="I788" s="1064"/>
      <c r="J788" s="1064"/>
      <c r="K788" s="1064"/>
      <c r="L788" s="1064"/>
      <c r="M788" s="1064"/>
      <c r="N788" s="1064"/>
      <c r="O788" s="1065"/>
      <c r="P788" s="1066"/>
      <c r="Q788" s="1066"/>
      <c r="R788" s="1066"/>
      <c r="S788" s="1066"/>
      <c r="T788" s="1066"/>
      <c r="U788" s="1066"/>
      <c r="V788" s="1066"/>
      <c r="W788" s="1066"/>
      <c r="X788" s="1066"/>
      <c r="Y788" s="1066"/>
      <c r="Z788" s="273"/>
      <c r="AA788" s="273"/>
      <c r="AB788" s="40"/>
      <c r="AC788" s="273"/>
      <c r="AD788" s="642"/>
      <c r="AE788" s="628"/>
      <c r="AF788" s="617"/>
      <c r="AG788">
        <f t="shared" ref="AG788:AG793" si="51">IF(OR($AG$785=60,AND(U788="X",P788=""),AND(U788="",P788&lt;&gt;"")),0,1)</f>
        <v>0</v>
      </c>
      <c r="AH788">
        <f>IF(OR($AG$785=60,U788="X",AND(U788="",P788&lt;&gt;"",P788&gt;0)),0,1)</f>
        <v>0</v>
      </c>
    </row>
    <row r="789" spans="1:34" ht="15" x14ac:dyDescent="0.25">
      <c r="A789" s="567"/>
      <c r="B789" s="294"/>
      <c r="C789" s="40"/>
      <c r="D789" s="40"/>
      <c r="E789" s="40"/>
      <c r="F789" s="570" t="s">
        <v>78</v>
      </c>
      <c r="G789" s="1063" t="s">
        <v>411</v>
      </c>
      <c r="H789" s="1064"/>
      <c r="I789" s="1064"/>
      <c r="J789" s="1064"/>
      <c r="K789" s="1064"/>
      <c r="L789" s="1064"/>
      <c r="M789" s="1064"/>
      <c r="N789" s="1064"/>
      <c r="O789" s="1065"/>
      <c r="P789" s="1066"/>
      <c r="Q789" s="1066"/>
      <c r="R789" s="1066"/>
      <c r="S789" s="1066"/>
      <c r="T789" s="1066"/>
      <c r="U789" s="1066"/>
      <c r="V789" s="1066"/>
      <c r="W789" s="1066"/>
      <c r="X789" s="1066"/>
      <c r="Y789" s="1066"/>
      <c r="Z789" s="273"/>
      <c r="AA789" s="273"/>
      <c r="AB789" s="40"/>
      <c r="AC789" s="571"/>
      <c r="AD789" s="642"/>
      <c r="AE789" s="628"/>
      <c r="AF789" s="617"/>
      <c r="AG789">
        <f t="shared" si="51"/>
        <v>0</v>
      </c>
      <c r="AH789">
        <f t="shared" ref="AH789:AH793" si="52">IF(OR($AG$785=60,U789="X",AND(U789="",P789&lt;&gt;"",P789&gt;0)),0,1)</f>
        <v>0</v>
      </c>
    </row>
    <row r="790" spans="1:34" ht="15" x14ac:dyDescent="0.25">
      <c r="A790" s="567"/>
      <c r="B790" s="294"/>
      <c r="C790" s="40"/>
      <c r="D790" s="40"/>
      <c r="E790" s="40"/>
      <c r="F790" s="393" t="s">
        <v>85</v>
      </c>
      <c r="G790" s="1063" t="s">
        <v>712</v>
      </c>
      <c r="H790" s="1064"/>
      <c r="I790" s="1064"/>
      <c r="J790" s="1064"/>
      <c r="K790" s="1064"/>
      <c r="L790" s="1064"/>
      <c r="M790" s="1064"/>
      <c r="N790" s="1064"/>
      <c r="O790" s="1065"/>
      <c r="P790" s="1066"/>
      <c r="Q790" s="1066"/>
      <c r="R790" s="1066"/>
      <c r="S790" s="1066"/>
      <c r="T790" s="1066"/>
      <c r="U790" s="1066"/>
      <c r="V790" s="1066"/>
      <c r="W790" s="1066"/>
      <c r="X790" s="1066"/>
      <c r="Y790" s="1066"/>
      <c r="Z790" s="273"/>
      <c r="AA790" s="273"/>
      <c r="AB790" s="40"/>
      <c r="AC790" s="571"/>
      <c r="AD790" s="642"/>
      <c r="AE790" s="628"/>
      <c r="AF790" s="617"/>
      <c r="AG790">
        <f t="shared" si="51"/>
        <v>0</v>
      </c>
      <c r="AH790">
        <f t="shared" si="52"/>
        <v>0</v>
      </c>
    </row>
    <row r="791" spans="1:34" ht="15" x14ac:dyDescent="0.25">
      <c r="A791" s="567"/>
      <c r="B791" s="294"/>
      <c r="C791" s="40"/>
      <c r="D791" s="40"/>
      <c r="E791" s="40"/>
      <c r="F791" s="393" t="s">
        <v>81</v>
      </c>
      <c r="G791" s="1063" t="s">
        <v>412</v>
      </c>
      <c r="H791" s="1064"/>
      <c r="I791" s="1064"/>
      <c r="J791" s="1064"/>
      <c r="K791" s="1064"/>
      <c r="L791" s="1064"/>
      <c r="M791" s="1064"/>
      <c r="N791" s="1064"/>
      <c r="O791" s="1065"/>
      <c r="P791" s="1066"/>
      <c r="Q791" s="1066"/>
      <c r="R791" s="1066"/>
      <c r="S791" s="1066"/>
      <c r="T791" s="1066"/>
      <c r="U791" s="1066"/>
      <c r="V791" s="1066"/>
      <c r="W791" s="1066"/>
      <c r="X791" s="1066"/>
      <c r="Y791" s="1066"/>
      <c r="Z791" s="273"/>
      <c r="AA791" s="273"/>
      <c r="AB791" s="40"/>
      <c r="AC791" s="273"/>
      <c r="AD791" s="642"/>
      <c r="AE791" s="628"/>
      <c r="AF791" s="617"/>
      <c r="AG791">
        <f t="shared" si="51"/>
        <v>0</v>
      </c>
      <c r="AH791">
        <f t="shared" si="52"/>
        <v>0</v>
      </c>
    </row>
    <row r="792" spans="1:34" ht="15" x14ac:dyDescent="0.25">
      <c r="A792" s="567"/>
      <c r="B792" s="294"/>
      <c r="C792" s="40"/>
      <c r="D792" s="40"/>
      <c r="E792" s="40"/>
      <c r="F792" s="393" t="s">
        <v>90</v>
      </c>
      <c r="G792" s="1063" t="s">
        <v>413</v>
      </c>
      <c r="H792" s="1064" t="s">
        <v>413</v>
      </c>
      <c r="I792" s="1064"/>
      <c r="J792" s="1064"/>
      <c r="K792" s="1064"/>
      <c r="L792" s="1064"/>
      <c r="M792" s="1064"/>
      <c r="N792" s="1064"/>
      <c r="O792" s="1065"/>
      <c r="P792" s="1066"/>
      <c r="Q792" s="1066"/>
      <c r="R792" s="1066"/>
      <c r="S792" s="1066"/>
      <c r="T792" s="1066"/>
      <c r="U792" s="1066"/>
      <c r="V792" s="1066"/>
      <c r="W792" s="1066"/>
      <c r="X792" s="1066"/>
      <c r="Y792" s="1066"/>
      <c r="Z792" s="273"/>
      <c r="AA792" s="273"/>
      <c r="AB792" s="40"/>
      <c r="AC792" s="273"/>
      <c r="AD792" s="642"/>
      <c r="AE792" s="628"/>
      <c r="AF792" s="617"/>
      <c r="AG792">
        <f t="shared" si="51"/>
        <v>0</v>
      </c>
      <c r="AH792">
        <f t="shared" si="52"/>
        <v>0</v>
      </c>
    </row>
    <row r="793" spans="1:34" ht="15" x14ac:dyDescent="0.25">
      <c r="A793" s="567"/>
      <c r="B793" s="109"/>
      <c r="C793" s="40"/>
      <c r="D793" s="40"/>
      <c r="E793" s="40"/>
      <c r="F793" s="393" t="s">
        <v>91</v>
      </c>
      <c r="G793" s="1063" t="s">
        <v>94</v>
      </c>
      <c r="H793" s="1064"/>
      <c r="I793" s="1064"/>
      <c r="J793" s="1064"/>
      <c r="K793" s="1064"/>
      <c r="L793" s="1064"/>
      <c r="M793" s="1064"/>
      <c r="N793" s="1064"/>
      <c r="O793" s="1065"/>
      <c r="P793" s="1066"/>
      <c r="Q793" s="1066"/>
      <c r="R793" s="1066"/>
      <c r="S793" s="1066"/>
      <c r="T793" s="1066"/>
      <c r="U793" s="1066"/>
      <c r="V793" s="1066"/>
      <c r="W793" s="1066"/>
      <c r="X793" s="1066"/>
      <c r="Y793" s="1066"/>
      <c r="Z793" s="273"/>
      <c r="AA793" s="273"/>
      <c r="AB793" s="40"/>
      <c r="AC793" s="273"/>
      <c r="AD793" s="642"/>
      <c r="AE793" s="628"/>
      <c r="AF793" s="617"/>
      <c r="AG793">
        <f t="shared" si="51"/>
        <v>0</v>
      </c>
      <c r="AH793">
        <f t="shared" si="52"/>
        <v>0</v>
      </c>
    </row>
    <row r="794" spans="1:34" ht="15" x14ac:dyDescent="0.25">
      <c r="A794" s="567"/>
      <c r="B794" s="109"/>
      <c r="C794" s="40"/>
      <c r="D794" s="40"/>
      <c r="E794" s="40"/>
      <c r="F794" s="40"/>
      <c r="G794" s="40"/>
      <c r="H794" s="40"/>
      <c r="I794" s="40"/>
      <c r="J794" s="572"/>
      <c r="K794" s="642"/>
      <c r="L794" s="642"/>
      <c r="M794" s="642"/>
      <c r="N794" s="642"/>
      <c r="O794" s="573" t="s">
        <v>95</v>
      </c>
      <c r="P794" s="881">
        <f>IF(AND(COUNTIF(P788:T793,"NS")&gt;0,SUM(P788:T793)=0),"NS",SUM(P788:T793))</f>
        <v>0</v>
      </c>
      <c r="Q794" s="881"/>
      <c r="R794" s="881"/>
      <c r="S794" s="881"/>
      <c r="T794" s="881"/>
      <c r="U794" s="273"/>
      <c r="V794" s="273"/>
      <c r="W794" s="273"/>
      <c r="X794" s="273"/>
      <c r="Y794" s="273"/>
      <c r="Z794" s="273"/>
      <c r="AA794" s="273"/>
      <c r="AB794" s="642"/>
      <c r="AC794" s="642"/>
      <c r="AD794" s="642"/>
      <c r="AE794" s="628"/>
      <c r="AF794" s="617"/>
      <c r="AG794" s="691">
        <f>SUM(AG788:AG793)</f>
        <v>0</v>
      </c>
      <c r="AH794" s="691">
        <f>SUM(AH788:AH793)</f>
        <v>0</v>
      </c>
    </row>
    <row r="795" spans="1:34" ht="15" x14ac:dyDescent="0.25">
      <c r="A795" s="139"/>
      <c r="B795" s="837" t="str">
        <f>IF(AG794=0,"","ERROR: Favor de llenar sólo las celdas correspondientes, si no se realizaron acciones dejar el resto de la fila en blanco")</f>
        <v/>
      </c>
      <c r="C795" s="837"/>
      <c r="D795" s="837"/>
      <c r="E795" s="837"/>
      <c r="F795" s="837"/>
      <c r="G795" s="837"/>
      <c r="H795" s="837"/>
      <c r="I795" s="837"/>
      <c r="J795" s="837"/>
      <c r="K795" s="837"/>
      <c r="L795" s="837"/>
      <c r="M795" s="837"/>
      <c r="N795" s="837"/>
      <c r="O795" s="837"/>
      <c r="P795" s="837"/>
      <c r="Q795" s="837"/>
      <c r="R795" s="837"/>
      <c r="S795" s="837"/>
      <c r="T795" s="837"/>
      <c r="U795" s="837"/>
      <c r="V795" s="837"/>
      <c r="W795" s="837"/>
      <c r="X795" s="837"/>
      <c r="Y795" s="837"/>
      <c r="Z795" s="837"/>
      <c r="AA795" s="837"/>
      <c r="AB795" s="837"/>
      <c r="AC795" s="837"/>
      <c r="AD795" s="837"/>
      <c r="AE795" s="138"/>
      <c r="AF795" s="617"/>
    </row>
    <row r="796" spans="1:34" ht="15" x14ac:dyDescent="0.25">
      <c r="A796" s="139"/>
      <c r="B796" s="837" t="str">
        <f>IF(AH794=0,"","ERROR: Favor de revisar consistencia, no puede registrar 0 en la columna de cantidad de acciones de capacitación")</f>
        <v/>
      </c>
      <c r="C796" s="837"/>
      <c r="D796" s="837"/>
      <c r="E796" s="837"/>
      <c r="F796" s="837"/>
      <c r="G796" s="837"/>
      <c r="H796" s="837"/>
      <c r="I796" s="837"/>
      <c r="J796" s="837"/>
      <c r="K796" s="837"/>
      <c r="L796" s="837"/>
      <c r="M796" s="837"/>
      <c r="N796" s="837"/>
      <c r="O796" s="837"/>
      <c r="P796" s="837"/>
      <c r="Q796" s="837"/>
      <c r="R796" s="837"/>
      <c r="S796" s="837"/>
      <c r="T796" s="837"/>
      <c r="U796" s="837"/>
      <c r="V796" s="837"/>
      <c r="W796" s="837"/>
      <c r="X796" s="837"/>
      <c r="Y796" s="837"/>
      <c r="Z796" s="837"/>
      <c r="AA796" s="837"/>
      <c r="AB796" s="837"/>
      <c r="AC796" s="837"/>
      <c r="AD796" s="837"/>
      <c r="AE796" s="138"/>
      <c r="AF796" s="617"/>
    </row>
    <row r="797" spans="1:34" ht="45.75" customHeight="1" x14ac:dyDescent="0.25">
      <c r="A797" s="564" t="s">
        <v>862</v>
      </c>
      <c r="B797" s="963" t="s">
        <v>839</v>
      </c>
      <c r="C797" s="963"/>
      <c r="D797" s="963"/>
      <c r="E797" s="963"/>
      <c r="F797" s="963"/>
      <c r="G797" s="963"/>
      <c r="H797" s="963"/>
      <c r="I797" s="963"/>
      <c r="J797" s="963"/>
      <c r="K797" s="963"/>
      <c r="L797" s="963"/>
      <c r="M797" s="963"/>
      <c r="N797" s="963"/>
      <c r="O797" s="963"/>
      <c r="P797" s="963"/>
      <c r="Q797" s="963"/>
      <c r="R797" s="963"/>
      <c r="S797" s="963"/>
      <c r="T797" s="963"/>
      <c r="U797" s="963"/>
      <c r="V797" s="963"/>
      <c r="W797" s="963"/>
      <c r="X797" s="963"/>
      <c r="Y797" s="963"/>
      <c r="Z797" s="963"/>
      <c r="AA797" s="963"/>
      <c r="AB797" s="963"/>
      <c r="AC797" s="963"/>
      <c r="AD797" s="963"/>
      <c r="AE797" s="138"/>
      <c r="AF797" s="617"/>
    </row>
    <row r="798" spans="1:34" ht="15" customHeight="1" x14ac:dyDescent="0.25">
      <c r="A798" s="139"/>
      <c r="B798" s="143"/>
      <c r="C798" s="941" t="s">
        <v>863</v>
      </c>
      <c r="D798" s="941"/>
      <c r="E798" s="941"/>
      <c r="F798" s="941"/>
      <c r="G798" s="941"/>
      <c r="H798" s="941"/>
      <c r="I798" s="941"/>
      <c r="J798" s="941"/>
      <c r="K798" s="941"/>
      <c r="L798" s="941"/>
      <c r="M798" s="941"/>
      <c r="N798" s="941"/>
      <c r="O798" s="941"/>
      <c r="P798" s="941"/>
      <c r="Q798" s="941"/>
      <c r="R798" s="941"/>
      <c r="S798" s="941"/>
      <c r="T798" s="941"/>
      <c r="U798" s="941"/>
      <c r="V798" s="941"/>
      <c r="W798" s="941"/>
      <c r="X798" s="941"/>
      <c r="Y798" s="941"/>
      <c r="Z798" s="941"/>
      <c r="AA798" s="941"/>
      <c r="AB798" s="941"/>
      <c r="AC798" s="941"/>
      <c r="AD798" s="941"/>
      <c r="AE798" s="138"/>
      <c r="AF798" s="617"/>
    </row>
    <row r="799" spans="1:34" ht="57.75" customHeight="1" x14ac:dyDescent="0.25">
      <c r="A799" s="139"/>
      <c r="B799" s="141"/>
      <c r="C799" s="941" t="s">
        <v>840</v>
      </c>
      <c r="D799" s="941"/>
      <c r="E799" s="941"/>
      <c r="F799" s="941"/>
      <c r="G799" s="941"/>
      <c r="H799" s="941"/>
      <c r="I799" s="941"/>
      <c r="J799" s="941"/>
      <c r="K799" s="941"/>
      <c r="L799" s="941"/>
      <c r="M799" s="941"/>
      <c r="N799" s="941"/>
      <c r="O799" s="941"/>
      <c r="P799" s="941"/>
      <c r="Q799" s="941"/>
      <c r="R799" s="941"/>
      <c r="S799" s="941"/>
      <c r="T799" s="941"/>
      <c r="U799" s="941"/>
      <c r="V799" s="941"/>
      <c r="W799" s="941"/>
      <c r="X799" s="941"/>
      <c r="Y799" s="941"/>
      <c r="Z799" s="941"/>
      <c r="AA799" s="941"/>
      <c r="AB799" s="941"/>
      <c r="AC799" s="941"/>
      <c r="AD799" s="941"/>
      <c r="AE799" s="138"/>
      <c r="AF799" s="617"/>
    </row>
    <row r="800" spans="1:34" ht="24.75" customHeight="1" x14ac:dyDescent="0.25">
      <c r="A800" s="574"/>
      <c r="B800" s="141"/>
      <c r="C800" s="941" t="s">
        <v>827</v>
      </c>
      <c r="D800" s="941"/>
      <c r="E800" s="941"/>
      <c r="F800" s="941"/>
      <c r="G800" s="941"/>
      <c r="H800" s="941"/>
      <c r="I800" s="941"/>
      <c r="J800" s="941"/>
      <c r="K800" s="941"/>
      <c r="L800" s="941"/>
      <c r="M800" s="941"/>
      <c r="N800" s="941"/>
      <c r="O800" s="941"/>
      <c r="P800" s="941"/>
      <c r="Q800" s="941"/>
      <c r="R800" s="941"/>
      <c r="S800" s="941"/>
      <c r="T800" s="941"/>
      <c r="U800" s="941"/>
      <c r="V800" s="941"/>
      <c r="W800" s="941"/>
      <c r="X800" s="941"/>
      <c r="Y800" s="941"/>
      <c r="Z800" s="941"/>
      <c r="AA800" s="941"/>
      <c r="AB800" s="941"/>
      <c r="AC800" s="941"/>
      <c r="AD800" s="941"/>
      <c r="AE800" s="629"/>
      <c r="AF800" s="617"/>
    </row>
    <row r="801" spans="1:37" ht="27.75" customHeight="1" x14ac:dyDescent="0.25">
      <c r="A801" s="139"/>
      <c r="B801" s="635"/>
      <c r="C801" s="941" t="s">
        <v>842</v>
      </c>
      <c r="D801" s="941"/>
      <c r="E801" s="941"/>
      <c r="F801" s="941"/>
      <c r="G801" s="941"/>
      <c r="H801" s="941"/>
      <c r="I801" s="941"/>
      <c r="J801" s="941"/>
      <c r="K801" s="941"/>
      <c r="L801" s="941"/>
      <c r="M801" s="941"/>
      <c r="N801" s="941"/>
      <c r="O801" s="941"/>
      <c r="P801" s="941"/>
      <c r="Q801" s="941"/>
      <c r="R801" s="941"/>
      <c r="S801" s="941"/>
      <c r="T801" s="941"/>
      <c r="U801" s="941"/>
      <c r="V801" s="941"/>
      <c r="W801" s="941"/>
      <c r="X801" s="941"/>
      <c r="Y801" s="941"/>
      <c r="Z801" s="941"/>
      <c r="AA801" s="941"/>
      <c r="AB801" s="941"/>
      <c r="AC801" s="941"/>
      <c r="AD801" s="941"/>
      <c r="AE801" s="138"/>
      <c r="AF801" s="617"/>
    </row>
    <row r="802" spans="1:37" ht="15" x14ac:dyDescent="0.25">
      <c r="A802" s="5"/>
      <c r="B802" s="575"/>
      <c r="C802" s="575"/>
      <c r="D802" s="575"/>
      <c r="E802" s="576"/>
      <c r="F802" s="576"/>
      <c r="G802" s="576"/>
      <c r="H802" s="576"/>
      <c r="I802" s="576"/>
      <c r="J802" s="576"/>
      <c r="K802" s="576"/>
      <c r="L802" s="576"/>
      <c r="M802" s="576"/>
      <c r="N802" s="576"/>
      <c r="O802" s="576"/>
      <c r="P802" s="576"/>
      <c r="Q802" s="576"/>
      <c r="R802" s="576"/>
      <c r="S802" s="576"/>
      <c r="T802" s="576"/>
      <c r="U802" s="576"/>
      <c r="V802" s="576"/>
      <c r="W802" s="576"/>
      <c r="X802" s="576"/>
      <c r="Y802" s="575"/>
      <c r="Z802" s="575"/>
      <c r="AA802" s="575"/>
      <c r="AB802" s="575"/>
      <c r="AC802" s="575"/>
      <c r="AD802" s="575"/>
      <c r="AE802" s="113"/>
      <c r="AF802" s="617"/>
    </row>
    <row r="803" spans="1:37" ht="60.75" customHeight="1" x14ac:dyDescent="0.25">
      <c r="A803" s="577"/>
      <c r="B803" s="575"/>
      <c r="C803" s="575"/>
      <c r="D803" s="575"/>
      <c r="E803" s="1053" t="s">
        <v>710</v>
      </c>
      <c r="F803" s="1053"/>
      <c r="G803" s="1053"/>
      <c r="H803" s="1053"/>
      <c r="I803" s="1053"/>
      <c r="J803" s="1053" t="s">
        <v>843</v>
      </c>
      <c r="K803" s="1053"/>
      <c r="L803" s="1053"/>
      <c r="M803" s="1053"/>
      <c r="N803" s="1053"/>
      <c r="O803" s="1053"/>
      <c r="P803" s="1053"/>
      <c r="Q803" s="1053"/>
      <c r="R803" s="1053"/>
      <c r="S803" s="1053"/>
      <c r="T803" s="1053"/>
      <c r="U803" s="1053"/>
      <c r="V803" s="881" t="s">
        <v>828</v>
      </c>
      <c r="W803" s="881"/>
      <c r="X803" s="881"/>
      <c r="Y803" s="542"/>
      <c r="Z803" s="542"/>
      <c r="AA803" s="575"/>
      <c r="AB803" s="575"/>
      <c r="AC803" s="575"/>
      <c r="AD803" s="575"/>
      <c r="AE803" s="544"/>
      <c r="AF803" s="617"/>
    </row>
    <row r="804" spans="1:37" ht="12.75" customHeight="1" x14ac:dyDescent="0.25">
      <c r="A804" s="577"/>
      <c r="B804" s="575"/>
      <c r="C804" s="575"/>
      <c r="D804" s="575"/>
      <c r="E804" s="1053"/>
      <c r="F804" s="1053"/>
      <c r="G804" s="1053"/>
      <c r="H804" s="1053"/>
      <c r="I804" s="1053"/>
      <c r="J804" s="1056" t="s">
        <v>266</v>
      </c>
      <c r="K804" s="1053"/>
      <c r="L804" s="1053"/>
      <c r="M804" s="1053"/>
      <c r="N804" s="1053" t="s">
        <v>288</v>
      </c>
      <c r="O804" s="1053"/>
      <c r="P804" s="1053"/>
      <c r="Q804" s="1053"/>
      <c r="R804" s="1053" t="s">
        <v>829</v>
      </c>
      <c r="S804" s="1053"/>
      <c r="T804" s="1053"/>
      <c r="U804" s="1053"/>
      <c r="V804" s="881"/>
      <c r="W804" s="881"/>
      <c r="X804" s="881"/>
      <c r="Y804" s="542"/>
      <c r="Z804" s="542"/>
      <c r="AA804" s="542"/>
      <c r="AB804" s="542"/>
      <c r="AC804" s="542"/>
      <c r="AD804" s="542"/>
      <c r="AE804" s="542"/>
      <c r="AF804" s="617"/>
      <c r="AG804">
        <f>COUNTBLANK(J806:U811)</f>
        <v>72</v>
      </c>
    </row>
    <row r="805" spans="1:37" ht="12.75" customHeight="1" x14ac:dyDescent="0.25">
      <c r="A805" s="577"/>
      <c r="B805" s="575"/>
      <c r="C805" s="575"/>
      <c r="D805" s="575"/>
      <c r="E805" s="1053"/>
      <c r="F805" s="1053"/>
      <c r="G805" s="1053"/>
      <c r="H805" s="1053"/>
      <c r="I805" s="1053"/>
      <c r="J805" s="1056"/>
      <c r="K805" s="1053"/>
      <c r="L805" s="1053"/>
      <c r="M805" s="1053"/>
      <c r="N805" s="1053"/>
      <c r="O805" s="1053"/>
      <c r="P805" s="1053"/>
      <c r="Q805" s="1053"/>
      <c r="R805" s="1053"/>
      <c r="S805" s="1053"/>
      <c r="T805" s="1053"/>
      <c r="U805" s="1053"/>
      <c r="V805" s="881"/>
      <c r="W805" s="881"/>
      <c r="X805" s="881"/>
      <c r="Y805" s="542"/>
      <c r="Z805" s="542"/>
      <c r="AA805" s="575"/>
      <c r="AB805" s="575"/>
      <c r="AC805" s="575"/>
      <c r="AD805" s="575"/>
      <c r="AE805" s="544"/>
      <c r="AF805" s="617"/>
      <c r="AG805" t="s">
        <v>6558</v>
      </c>
      <c r="AH805" t="s">
        <v>6370</v>
      </c>
      <c r="AI805" t="s">
        <v>6559</v>
      </c>
      <c r="AK805" t="s">
        <v>6550</v>
      </c>
    </row>
    <row r="806" spans="1:37" ht="15" customHeight="1" x14ac:dyDescent="0.25">
      <c r="A806" s="577"/>
      <c r="B806" s="575"/>
      <c r="C806" s="575"/>
      <c r="D806" s="575"/>
      <c r="E806" s="569" t="s">
        <v>77</v>
      </c>
      <c r="F806" s="1060" t="s">
        <v>543</v>
      </c>
      <c r="G806" s="1060"/>
      <c r="H806" s="1060"/>
      <c r="I806" s="1060"/>
      <c r="J806" s="1061"/>
      <c r="K806" s="1061"/>
      <c r="L806" s="1061"/>
      <c r="M806" s="1061"/>
      <c r="N806" s="1061"/>
      <c r="O806" s="1061"/>
      <c r="P806" s="1061"/>
      <c r="Q806" s="1061"/>
      <c r="R806" s="1061"/>
      <c r="S806" s="1061"/>
      <c r="T806" s="1061"/>
      <c r="U806" s="1061"/>
      <c r="V806" s="1062" t="str">
        <f t="shared" ref="V806:V811" si="53">IF(U788="","",U788)</f>
        <v/>
      </c>
      <c r="W806" s="1062"/>
      <c r="X806" s="1062"/>
      <c r="Y806" s="578"/>
      <c r="Z806" s="578"/>
      <c r="AA806" s="575"/>
      <c r="AB806" s="575"/>
      <c r="AC806" s="575"/>
      <c r="AD806" s="575"/>
      <c r="AE806" s="544"/>
      <c r="AF806" s="617"/>
      <c r="AG806" s="714">
        <f t="shared" ref="AG806:AG811" si="54">COUNTIF(N806:U806,"NS")</f>
        <v>0</v>
      </c>
      <c r="AH806" s="714">
        <f t="shared" ref="AH806:AH811" si="55">SUM(N806:U806)</f>
        <v>0</v>
      </c>
      <c r="AI806" s="716">
        <f t="shared" ref="AI806:AI811" si="56">IF($AG$804=72,0,IF(OR(AND(J806=0,AG806&gt;0),AND(J806="NS",AH806&gt;0),AND(J806="NS",AG806=0,AH806=0)),1,IF(OR(AND(J806&gt;0,AG806=2),AND(J806="NS",AG806=2),AND(J806="NS",AH806=0,AG806&gt;0),J806=AH806),0,1)))</f>
        <v>0</v>
      </c>
      <c r="AK806">
        <f>IF(OR($AG$804=72,AND(V806="X",COUNTBLANK(J806:U806)=12),AND(V806="",J806&lt;&gt;"",N806&lt;&gt;"",R806&lt;&gt;"")),0,1)</f>
        <v>0</v>
      </c>
    </row>
    <row r="807" spans="1:37" ht="15" customHeight="1" x14ac:dyDescent="0.25">
      <c r="A807" s="577"/>
      <c r="B807" s="575"/>
      <c r="C807" s="575"/>
      <c r="D807" s="575"/>
      <c r="E807" s="569" t="s">
        <v>78</v>
      </c>
      <c r="F807" s="1060" t="s">
        <v>411</v>
      </c>
      <c r="G807" s="1060"/>
      <c r="H807" s="1060"/>
      <c r="I807" s="1060"/>
      <c r="J807" s="1061"/>
      <c r="K807" s="1061"/>
      <c r="L807" s="1061"/>
      <c r="M807" s="1061"/>
      <c r="N807" s="1061"/>
      <c r="O807" s="1061"/>
      <c r="P807" s="1061"/>
      <c r="Q807" s="1061"/>
      <c r="R807" s="1061"/>
      <c r="S807" s="1061"/>
      <c r="T807" s="1061"/>
      <c r="U807" s="1061"/>
      <c r="V807" s="1062" t="str">
        <f t="shared" si="53"/>
        <v/>
      </c>
      <c r="W807" s="1062"/>
      <c r="X807" s="1062"/>
      <c r="Y807" s="578"/>
      <c r="Z807" s="578"/>
      <c r="AA807" s="575"/>
      <c r="AB807" s="575"/>
      <c r="AC807" s="575"/>
      <c r="AD807" s="575"/>
      <c r="AE807" s="544"/>
      <c r="AF807" s="617"/>
      <c r="AG807" s="714">
        <f t="shared" si="54"/>
        <v>0</v>
      </c>
      <c r="AH807" s="714">
        <f t="shared" si="55"/>
        <v>0</v>
      </c>
      <c r="AI807" s="716">
        <f t="shared" si="56"/>
        <v>0</v>
      </c>
      <c r="AK807">
        <f t="shared" ref="AK807:AK811" si="57">IF(OR($AG$804=72,AND(V807="X",COUNTBLANK(J807:U807)=12),AND(V807="",J807&lt;&gt;"",N807&lt;&gt;"",R807&lt;&gt;"")),0,1)</f>
        <v>0</v>
      </c>
    </row>
    <row r="808" spans="1:37" ht="15" customHeight="1" x14ac:dyDescent="0.25">
      <c r="A808" s="577"/>
      <c r="B808" s="575"/>
      <c r="C808" s="575"/>
      <c r="D808" s="575"/>
      <c r="E808" s="393" t="s">
        <v>85</v>
      </c>
      <c r="F808" s="1060" t="s">
        <v>712</v>
      </c>
      <c r="G808" s="1060"/>
      <c r="H808" s="1060"/>
      <c r="I808" s="1060"/>
      <c r="J808" s="1061"/>
      <c r="K808" s="1061"/>
      <c r="L808" s="1061"/>
      <c r="M808" s="1061"/>
      <c r="N808" s="1061"/>
      <c r="O808" s="1061"/>
      <c r="P808" s="1061"/>
      <c r="Q808" s="1061"/>
      <c r="R808" s="1061"/>
      <c r="S808" s="1061"/>
      <c r="T808" s="1061"/>
      <c r="U808" s="1061"/>
      <c r="V808" s="1062" t="str">
        <f t="shared" si="53"/>
        <v/>
      </c>
      <c r="W808" s="1062"/>
      <c r="X808" s="1062"/>
      <c r="Y808" s="578"/>
      <c r="Z808" s="578"/>
      <c r="AA808" s="575"/>
      <c r="AB808" s="575"/>
      <c r="AC808" s="575"/>
      <c r="AD808" s="575"/>
      <c r="AE808" s="544"/>
      <c r="AF808" s="617"/>
      <c r="AG808" s="714">
        <f t="shared" si="54"/>
        <v>0</v>
      </c>
      <c r="AH808" s="714">
        <f t="shared" si="55"/>
        <v>0</v>
      </c>
      <c r="AI808" s="716">
        <f t="shared" si="56"/>
        <v>0</v>
      </c>
      <c r="AK808">
        <f t="shared" si="57"/>
        <v>0</v>
      </c>
    </row>
    <row r="809" spans="1:37" ht="15" customHeight="1" x14ac:dyDescent="0.25">
      <c r="A809" s="577"/>
      <c r="B809" s="575"/>
      <c r="C809" s="575"/>
      <c r="D809" s="575"/>
      <c r="E809" s="393" t="s">
        <v>81</v>
      </c>
      <c r="F809" s="1060" t="s">
        <v>412</v>
      </c>
      <c r="G809" s="1060"/>
      <c r="H809" s="1060"/>
      <c r="I809" s="1060"/>
      <c r="J809" s="1061"/>
      <c r="K809" s="1061"/>
      <c r="L809" s="1061"/>
      <c r="M809" s="1061"/>
      <c r="N809" s="1061"/>
      <c r="O809" s="1061"/>
      <c r="P809" s="1061"/>
      <c r="Q809" s="1061"/>
      <c r="R809" s="1061"/>
      <c r="S809" s="1061"/>
      <c r="T809" s="1061"/>
      <c r="U809" s="1061"/>
      <c r="V809" s="1062" t="str">
        <f t="shared" si="53"/>
        <v/>
      </c>
      <c r="W809" s="1062"/>
      <c r="X809" s="1062"/>
      <c r="Y809" s="578"/>
      <c r="Z809" s="578"/>
      <c r="AA809" s="575"/>
      <c r="AB809" s="575"/>
      <c r="AC809" s="575"/>
      <c r="AD809" s="575"/>
      <c r="AE809" s="544"/>
      <c r="AF809" s="617"/>
      <c r="AG809" s="714">
        <f t="shared" si="54"/>
        <v>0</v>
      </c>
      <c r="AH809" s="714">
        <f t="shared" si="55"/>
        <v>0</v>
      </c>
      <c r="AI809" s="716">
        <f t="shared" si="56"/>
        <v>0</v>
      </c>
      <c r="AK809">
        <f t="shared" si="57"/>
        <v>0</v>
      </c>
    </row>
    <row r="810" spans="1:37" ht="15" customHeight="1" x14ac:dyDescent="0.25">
      <c r="A810" s="577"/>
      <c r="B810" s="575"/>
      <c r="C810" s="575"/>
      <c r="D810" s="575"/>
      <c r="E810" s="393" t="s">
        <v>90</v>
      </c>
      <c r="F810" s="1060" t="s">
        <v>413</v>
      </c>
      <c r="G810" s="1060"/>
      <c r="H810" s="1060"/>
      <c r="I810" s="1060"/>
      <c r="J810" s="1061"/>
      <c r="K810" s="1061"/>
      <c r="L810" s="1061"/>
      <c r="M810" s="1061"/>
      <c r="N810" s="1061"/>
      <c r="O810" s="1061"/>
      <c r="P810" s="1061"/>
      <c r="Q810" s="1061"/>
      <c r="R810" s="1061"/>
      <c r="S810" s="1061"/>
      <c r="T810" s="1061"/>
      <c r="U810" s="1061"/>
      <c r="V810" s="1062" t="str">
        <f t="shared" si="53"/>
        <v/>
      </c>
      <c r="W810" s="1062"/>
      <c r="X810" s="1062"/>
      <c r="Y810" s="578"/>
      <c r="Z810" s="578"/>
      <c r="AA810" s="575"/>
      <c r="AB810" s="575"/>
      <c r="AC810" s="575"/>
      <c r="AD810" s="575"/>
      <c r="AE810" s="544"/>
      <c r="AF810" s="617"/>
      <c r="AG810" s="714">
        <f t="shared" si="54"/>
        <v>0</v>
      </c>
      <c r="AH810" s="714">
        <f t="shared" si="55"/>
        <v>0</v>
      </c>
      <c r="AI810" s="716">
        <f t="shared" si="56"/>
        <v>0</v>
      </c>
      <c r="AK810">
        <f t="shared" si="57"/>
        <v>0</v>
      </c>
    </row>
    <row r="811" spans="1:37" ht="15" customHeight="1" x14ac:dyDescent="0.25">
      <c r="A811" s="577"/>
      <c r="B811" s="575"/>
      <c r="C811" s="575"/>
      <c r="D811" s="575"/>
      <c r="E811" s="393" t="s">
        <v>91</v>
      </c>
      <c r="F811" s="1060" t="s">
        <v>94</v>
      </c>
      <c r="G811" s="1060"/>
      <c r="H811" s="1060"/>
      <c r="I811" s="1060"/>
      <c r="J811" s="1061"/>
      <c r="K811" s="1061"/>
      <c r="L811" s="1061"/>
      <c r="M811" s="1061"/>
      <c r="N811" s="1061"/>
      <c r="O811" s="1061"/>
      <c r="P811" s="1061"/>
      <c r="Q811" s="1061"/>
      <c r="R811" s="1061"/>
      <c r="S811" s="1061"/>
      <c r="T811" s="1061"/>
      <c r="U811" s="1061"/>
      <c r="V811" s="1062" t="str">
        <f t="shared" si="53"/>
        <v/>
      </c>
      <c r="W811" s="1062"/>
      <c r="X811" s="1062"/>
      <c r="Y811" s="578"/>
      <c r="Z811" s="578"/>
      <c r="AA811" s="575"/>
      <c r="AB811" s="575"/>
      <c r="AC811" s="575"/>
      <c r="AD811" s="575"/>
      <c r="AE811" s="544"/>
      <c r="AF811" s="617"/>
      <c r="AG811" s="714">
        <f t="shared" si="54"/>
        <v>0</v>
      </c>
      <c r="AH811" s="714">
        <f t="shared" si="55"/>
        <v>0</v>
      </c>
      <c r="AI811" s="716">
        <f t="shared" si="56"/>
        <v>0</v>
      </c>
      <c r="AK811">
        <f t="shared" si="57"/>
        <v>0</v>
      </c>
    </row>
    <row r="812" spans="1:37" ht="15" x14ac:dyDescent="0.25">
      <c r="A812" s="577"/>
      <c r="B812" s="575"/>
      <c r="C812" s="575"/>
      <c r="D812" s="575"/>
      <c r="E812" s="575"/>
      <c r="F812" s="575"/>
      <c r="G812" s="575"/>
      <c r="H812" s="642"/>
      <c r="I812" s="573" t="s">
        <v>95</v>
      </c>
      <c r="J812" s="1039">
        <f>IF(AND(COUNTIF(J806:M811,"NS")&gt;0,SUM(J806:M811)=0),"NS",SUM(J806:M811))</f>
        <v>0</v>
      </c>
      <c r="K812" s="1039"/>
      <c r="L812" s="1039"/>
      <c r="M812" s="1039"/>
      <c r="N812" s="1039">
        <f>IF(AND(COUNTIF(N806:Q811,"NS")&gt;0,SUM(N806:Q811)=0),"NS",SUM(N806:Q811))</f>
        <v>0</v>
      </c>
      <c r="O812" s="1039"/>
      <c r="P812" s="1039"/>
      <c r="Q812" s="1039"/>
      <c r="R812" s="1039">
        <f>IF(AND(COUNTIF(R806:U811,"NS")&gt;0,SUM(R806:U811)=0),"NS",SUM(R806:U811))</f>
        <v>0</v>
      </c>
      <c r="S812" s="1039"/>
      <c r="T812" s="1039"/>
      <c r="U812" s="1039"/>
      <c r="V812" s="578"/>
      <c r="W812" s="578"/>
      <c r="X812" s="578"/>
      <c r="Y812" s="578"/>
      <c r="Z812" s="578"/>
      <c r="AA812" s="575"/>
      <c r="AB812" s="575"/>
      <c r="AC812" s="575"/>
      <c r="AD812" s="575"/>
      <c r="AE812" s="544"/>
      <c r="AF812" s="617"/>
      <c r="AI812" s="704">
        <f>SUM(AI806:AI811)</f>
        <v>0</v>
      </c>
      <c r="AK812" s="691">
        <f>SUM(AK806:AK811)</f>
        <v>0</v>
      </c>
    </row>
    <row r="813" spans="1:37" ht="15" customHeight="1" x14ac:dyDescent="0.25">
      <c r="A813" s="5"/>
      <c r="B813" s="837" t="str">
        <f>IF(AI812=0,"","ERROR: Revisar las sumas por filas ya que no coinciden con el total")</f>
        <v/>
      </c>
      <c r="C813" s="837"/>
      <c r="D813" s="837"/>
      <c r="E813" s="837"/>
      <c r="F813" s="837"/>
      <c r="G813" s="837"/>
      <c r="H813" s="837"/>
      <c r="I813" s="837"/>
      <c r="J813" s="837"/>
      <c r="K813" s="837"/>
      <c r="L813" s="837"/>
      <c r="M813" s="837"/>
      <c r="N813" s="837"/>
      <c r="O813" s="837"/>
      <c r="P813" s="837"/>
      <c r="Q813" s="837"/>
      <c r="R813" s="837"/>
      <c r="S813" s="837"/>
      <c r="T813" s="837"/>
      <c r="U813" s="837"/>
      <c r="V813" s="837"/>
      <c r="W813" s="837"/>
      <c r="X813" s="837"/>
      <c r="Y813" s="837"/>
      <c r="Z813" s="837"/>
      <c r="AA813" s="837"/>
      <c r="AB813" s="837"/>
      <c r="AC813" s="837"/>
      <c r="AD813" s="837"/>
      <c r="AE813" s="545"/>
      <c r="AF813" s="617"/>
    </row>
    <row r="814" spans="1:37" ht="15" customHeight="1" x14ac:dyDescent="0.25">
      <c r="A814" s="5"/>
      <c r="B814" s="837" t="str">
        <f>IF(AK812=0,"","ERROR: Favor de llenar las celdas correspondientes, si no se realizaron acciones de capacitación dejar el resto de la fila en blanco")</f>
        <v/>
      </c>
      <c r="C814" s="837"/>
      <c r="D814" s="837"/>
      <c r="E814" s="837"/>
      <c r="F814" s="837"/>
      <c r="G814" s="837"/>
      <c r="H814" s="837"/>
      <c r="I814" s="837"/>
      <c r="J814" s="837"/>
      <c r="K814" s="837"/>
      <c r="L814" s="837"/>
      <c r="M814" s="837"/>
      <c r="N814" s="837"/>
      <c r="O814" s="837"/>
      <c r="P814" s="837"/>
      <c r="Q814" s="837"/>
      <c r="R814" s="837"/>
      <c r="S814" s="837"/>
      <c r="T814" s="837"/>
      <c r="U814" s="837"/>
      <c r="V814" s="837"/>
      <c r="W814" s="837"/>
      <c r="X814" s="837"/>
      <c r="Y814" s="837"/>
      <c r="Z814" s="837"/>
      <c r="AA814" s="837"/>
      <c r="AB814" s="837"/>
      <c r="AC814" s="837"/>
      <c r="AD814" s="837"/>
      <c r="AE814" s="545"/>
      <c r="AF814" s="617"/>
    </row>
    <row r="815" spans="1:37" ht="15" x14ac:dyDescent="0.25">
      <c r="A815" s="7"/>
      <c r="B815" s="164"/>
      <c r="C815" s="546"/>
      <c r="D815" s="324"/>
      <c r="E815" s="546"/>
      <c r="F815" s="547"/>
      <c r="G815" s="548"/>
      <c r="H815" s="548"/>
      <c r="I815" s="548"/>
      <c r="J815" s="548"/>
      <c r="K815" s="548"/>
      <c r="L815" s="548"/>
      <c r="M815" s="548"/>
      <c r="N815" s="548"/>
      <c r="O815" s="548"/>
      <c r="P815" s="543"/>
      <c r="Q815" s="636"/>
      <c r="R815" s="636"/>
      <c r="S815" s="636"/>
      <c r="T815" s="636"/>
      <c r="U815" s="1040"/>
      <c r="V815" s="1040"/>
      <c r="W815" s="1040"/>
      <c r="X815" s="1040"/>
      <c r="Y815" s="164"/>
      <c r="Z815" s="164"/>
      <c r="AA815" s="164"/>
      <c r="AB815" s="164"/>
      <c r="AC815" s="164"/>
      <c r="AD815" s="143"/>
      <c r="AE815" s="542"/>
      <c r="AF815" s="617"/>
    </row>
    <row r="816" spans="1:37" ht="44.25" customHeight="1" x14ac:dyDescent="0.25">
      <c r="A816" s="579" t="s">
        <v>864</v>
      </c>
      <c r="B816" s="963" t="s">
        <v>844</v>
      </c>
      <c r="C816" s="963"/>
      <c r="D816" s="963"/>
      <c r="E816" s="963"/>
      <c r="F816" s="963"/>
      <c r="G816" s="963"/>
      <c r="H816" s="963"/>
      <c r="I816" s="963"/>
      <c r="J816" s="963"/>
      <c r="K816" s="963"/>
      <c r="L816" s="963"/>
      <c r="M816" s="963"/>
      <c r="N816" s="963"/>
      <c r="O816" s="963"/>
      <c r="P816" s="963"/>
      <c r="Q816" s="963"/>
      <c r="R816" s="963"/>
      <c r="S816" s="963"/>
      <c r="T816" s="963"/>
      <c r="U816" s="963"/>
      <c r="V816" s="963"/>
      <c r="W816" s="963"/>
      <c r="X816" s="963"/>
      <c r="Y816" s="963"/>
      <c r="Z816" s="963"/>
      <c r="AA816" s="963"/>
      <c r="AB816" s="963"/>
      <c r="AC816" s="963"/>
      <c r="AD816" s="963"/>
      <c r="AE816" s="542"/>
      <c r="AF816" s="617"/>
    </row>
    <row r="817" spans="1:46" ht="15" x14ac:dyDescent="0.25">
      <c r="A817" s="580"/>
      <c r="B817" s="566"/>
      <c r="C817" s="1004" t="s">
        <v>865</v>
      </c>
      <c r="D817" s="1004"/>
      <c r="E817" s="1004"/>
      <c r="F817" s="1004"/>
      <c r="G817" s="1004"/>
      <c r="H817" s="1004"/>
      <c r="I817" s="1004"/>
      <c r="J817" s="1004"/>
      <c r="K817" s="1004"/>
      <c r="L817" s="1004"/>
      <c r="M817" s="1004"/>
      <c r="N817" s="1004"/>
      <c r="O817" s="1004"/>
      <c r="P817" s="1004"/>
      <c r="Q817" s="1004"/>
      <c r="R817" s="1004"/>
      <c r="S817" s="1004"/>
      <c r="T817" s="1004"/>
      <c r="U817" s="1004"/>
      <c r="V817" s="1004"/>
      <c r="W817" s="1004"/>
      <c r="X817" s="1004"/>
      <c r="Y817" s="1004"/>
      <c r="Z817" s="1004"/>
      <c r="AA817" s="1004"/>
      <c r="AB817" s="1004"/>
      <c r="AC817" s="1004"/>
      <c r="AD817" s="1004"/>
      <c r="AE817" s="542"/>
      <c r="AF817" s="616"/>
    </row>
    <row r="818" spans="1:46" ht="51" customHeight="1" x14ac:dyDescent="0.25">
      <c r="A818" s="7"/>
      <c r="B818" s="141"/>
      <c r="C818" s="941" t="s">
        <v>835</v>
      </c>
      <c r="D818" s="941"/>
      <c r="E818" s="941"/>
      <c r="F818" s="941"/>
      <c r="G818" s="941"/>
      <c r="H818" s="941"/>
      <c r="I818" s="941"/>
      <c r="J818" s="941"/>
      <c r="K818" s="941"/>
      <c r="L818" s="941"/>
      <c r="M818" s="941"/>
      <c r="N818" s="941"/>
      <c r="O818" s="941"/>
      <c r="P818" s="941"/>
      <c r="Q818" s="941"/>
      <c r="R818" s="941"/>
      <c r="S818" s="941"/>
      <c r="T818" s="941"/>
      <c r="U818" s="941"/>
      <c r="V818" s="941"/>
      <c r="W818" s="941"/>
      <c r="X818" s="941"/>
      <c r="Y818" s="941"/>
      <c r="Z818" s="941"/>
      <c r="AA818" s="941"/>
      <c r="AB818" s="941"/>
      <c r="AC818" s="941"/>
      <c r="AD818" s="941"/>
      <c r="AE818" s="542"/>
      <c r="AF818" s="617"/>
    </row>
    <row r="819" spans="1:46" ht="61.5" customHeight="1" x14ac:dyDescent="0.25">
      <c r="A819" s="7"/>
      <c r="B819" s="141"/>
      <c r="C819" s="941" t="s">
        <v>836</v>
      </c>
      <c r="D819" s="941"/>
      <c r="E819" s="941"/>
      <c r="F819" s="941"/>
      <c r="G819" s="941"/>
      <c r="H819" s="941"/>
      <c r="I819" s="941"/>
      <c r="J819" s="941"/>
      <c r="K819" s="941"/>
      <c r="L819" s="941"/>
      <c r="M819" s="941"/>
      <c r="N819" s="941"/>
      <c r="O819" s="941"/>
      <c r="P819" s="941"/>
      <c r="Q819" s="941"/>
      <c r="R819" s="941"/>
      <c r="S819" s="941"/>
      <c r="T819" s="941"/>
      <c r="U819" s="941"/>
      <c r="V819" s="941"/>
      <c r="W819" s="941"/>
      <c r="X819" s="941"/>
      <c r="Y819" s="941"/>
      <c r="Z819" s="941"/>
      <c r="AA819" s="941"/>
      <c r="AB819" s="941"/>
      <c r="AC819" s="941"/>
      <c r="AD819" s="941"/>
      <c r="AE819" s="542"/>
      <c r="AF819" s="617"/>
    </row>
    <row r="820" spans="1:46" ht="24.75" customHeight="1" x14ac:dyDescent="0.25">
      <c r="A820" s="574"/>
      <c r="B820" s="141"/>
      <c r="C820" s="941" t="s">
        <v>830</v>
      </c>
      <c r="D820" s="941"/>
      <c r="E820" s="941"/>
      <c r="F820" s="941"/>
      <c r="G820" s="941"/>
      <c r="H820" s="941"/>
      <c r="I820" s="941"/>
      <c r="J820" s="941"/>
      <c r="K820" s="941"/>
      <c r="L820" s="941"/>
      <c r="M820" s="941"/>
      <c r="N820" s="941"/>
      <c r="O820" s="941"/>
      <c r="P820" s="941"/>
      <c r="Q820" s="941"/>
      <c r="R820" s="941"/>
      <c r="S820" s="941"/>
      <c r="T820" s="941"/>
      <c r="U820" s="941"/>
      <c r="V820" s="941"/>
      <c r="W820" s="941"/>
      <c r="X820" s="941"/>
      <c r="Y820" s="941"/>
      <c r="Z820" s="941"/>
      <c r="AA820" s="941"/>
      <c r="AB820" s="941"/>
      <c r="AC820" s="941"/>
      <c r="AD820" s="941"/>
      <c r="AE820" s="629"/>
      <c r="AF820" s="617"/>
    </row>
    <row r="821" spans="1:46" ht="63" customHeight="1" x14ac:dyDescent="0.25">
      <c r="A821" s="7"/>
      <c r="B821" s="141"/>
      <c r="C821" s="1004" t="s">
        <v>831</v>
      </c>
      <c r="D821" s="1004"/>
      <c r="E821" s="1004"/>
      <c r="F821" s="1004"/>
      <c r="G821" s="1004"/>
      <c r="H821" s="1004"/>
      <c r="I821" s="1004"/>
      <c r="J821" s="1004"/>
      <c r="K821" s="1004"/>
      <c r="L821" s="1004"/>
      <c r="M821" s="1004"/>
      <c r="N821" s="1004"/>
      <c r="O821" s="1004"/>
      <c r="P821" s="1004"/>
      <c r="Q821" s="1004"/>
      <c r="R821" s="1004"/>
      <c r="S821" s="1004"/>
      <c r="T821" s="1004"/>
      <c r="U821" s="1004"/>
      <c r="V821" s="1004"/>
      <c r="W821" s="1004"/>
      <c r="X821" s="1004"/>
      <c r="Y821" s="1004"/>
      <c r="Z821" s="1004"/>
      <c r="AA821" s="1004"/>
      <c r="AB821" s="1004"/>
      <c r="AC821" s="1004"/>
      <c r="AD821" s="1004"/>
      <c r="AE821" s="542"/>
      <c r="AF821" s="617"/>
    </row>
    <row r="822" spans="1:46" ht="27" customHeight="1" x14ac:dyDescent="0.25">
      <c r="A822" s="7"/>
      <c r="B822" s="141"/>
      <c r="C822" s="941" t="s">
        <v>832</v>
      </c>
      <c r="D822" s="941"/>
      <c r="E822" s="941"/>
      <c r="F822" s="941"/>
      <c r="G822" s="941"/>
      <c r="H822" s="941"/>
      <c r="I822" s="941"/>
      <c r="J822" s="941"/>
      <c r="K822" s="941"/>
      <c r="L822" s="941"/>
      <c r="M822" s="941"/>
      <c r="N822" s="941"/>
      <c r="O822" s="941"/>
      <c r="P822" s="941"/>
      <c r="Q822" s="941"/>
      <c r="R822" s="941"/>
      <c r="S822" s="941"/>
      <c r="T822" s="941"/>
      <c r="U822" s="941"/>
      <c r="V822" s="941"/>
      <c r="W822" s="941"/>
      <c r="X822" s="941"/>
      <c r="Y822" s="941"/>
      <c r="Z822" s="941"/>
      <c r="AA822" s="941"/>
      <c r="AB822" s="941"/>
      <c r="AC822" s="941"/>
      <c r="AD822" s="941"/>
      <c r="AE822" s="542"/>
      <c r="AF822" s="617"/>
    </row>
    <row r="823" spans="1:46" ht="15" x14ac:dyDescent="0.25">
      <c r="A823" s="7"/>
      <c r="B823" s="575"/>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42"/>
      <c r="AF823" s="617"/>
    </row>
    <row r="824" spans="1:46" ht="54" customHeight="1" x14ac:dyDescent="0.25">
      <c r="A824" s="7"/>
      <c r="B824" s="1041" t="s">
        <v>103</v>
      </c>
      <c r="C824" s="1042"/>
      <c r="D824" s="1042"/>
      <c r="E824" s="1042"/>
      <c r="F824" s="1042"/>
      <c r="G824" s="1042"/>
      <c r="H824" s="1042"/>
      <c r="I824" s="1042"/>
      <c r="J824" s="1042"/>
      <c r="K824" s="1042"/>
      <c r="L824" s="1042"/>
      <c r="M824" s="1042"/>
      <c r="N824" s="1043"/>
      <c r="O824" s="1047" t="s">
        <v>833</v>
      </c>
      <c r="P824" s="1048"/>
      <c r="Q824" s="1048"/>
      <c r="R824" s="1049"/>
      <c r="S824" s="1053" t="s">
        <v>834</v>
      </c>
      <c r="T824" s="1053"/>
      <c r="U824" s="1053"/>
      <c r="V824" s="1053"/>
      <c r="W824" s="1053"/>
      <c r="X824" s="1053"/>
      <c r="Y824" s="1053"/>
      <c r="Z824" s="1053"/>
      <c r="AA824" s="1053"/>
      <c r="AB824" s="1047" t="s">
        <v>711</v>
      </c>
      <c r="AC824" s="1048"/>
      <c r="AD824" s="1049"/>
      <c r="AE824" s="542"/>
      <c r="AF824" s="617"/>
      <c r="AG824">
        <f>COUNTBLANK(O826:AD831)</f>
        <v>96</v>
      </c>
    </row>
    <row r="825" spans="1:46" ht="30.75" customHeight="1" x14ac:dyDescent="0.25">
      <c r="A825" s="7"/>
      <c r="B825" s="1044"/>
      <c r="C825" s="1045"/>
      <c r="D825" s="1045"/>
      <c r="E825" s="1045"/>
      <c r="F825" s="1045"/>
      <c r="G825" s="1045"/>
      <c r="H825" s="1045"/>
      <c r="I825" s="1045"/>
      <c r="J825" s="1045"/>
      <c r="K825" s="1045"/>
      <c r="L825" s="1045"/>
      <c r="M825" s="1045"/>
      <c r="N825" s="1046"/>
      <c r="O825" s="1050"/>
      <c r="P825" s="1051"/>
      <c r="Q825" s="1051"/>
      <c r="R825" s="1052"/>
      <c r="S825" s="1054" t="s">
        <v>266</v>
      </c>
      <c r="T825" s="1055"/>
      <c r="U825" s="1056"/>
      <c r="V825" s="996" t="s">
        <v>288</v>
      </c>
      <c r="W825" s="996"/>
      <c r="X825" s="996"/>
      <c r="Y825" s="1057" t="s">
        <v>268</v>
      </c>
      <c r="Z825" s="1058"/>
      <c r="AA825" s="1059"/>
      <c r="AB825" s="1050"/>
      <c r="AC825" s="1051"/>
      <c r="AD825" s="1052"/>
      <c r="AE825" s="542"/>
      <c r="AF825" s="617"/>
      <c r="AG825" t="s">
        <v>6558</v>
      </c>
      <c r="AH825" t="s">
        <v>6370</v>
      </c>
      <c r="AI825" t="s">
        <v>6559</v>
      </c>
      <c r="AK825" t="s">
        <v>6550</v>
      </c>
      <c r="AO825" t="s">
        <v>6598</v>
      </c>
      <c r="AR825" t="s">
        <v>6599</v>
      </c>
      <c r="AS825" t="s">
        <v>6600</v>
      </c>
      <c r="AT825" t="s">
        <v>6601</v>
      </c>
    </row>
    <row r="826" spans="1:46" ht="23.25" customHeight="1" x14ac:dyDescent="0.25">
      <c r="A826" s="7"/>
      <c r="B826" s="581" t="s">
        <v>483</v>
      </c>
      <c r="C826" s="1036" t="s">
        <v>551</v>
      </c>
      <c r="D826" s="1037"/>
      <c r="E826" s="1037"/>
      <c r="F826" s="1037"/>
      <c r="G826" s="1037"/>
      <c r="H826" s="1037"/>
      <c r="I826" s="1037"/>
      <c r="J826" s="1037"/>
      <c r="K826" s="1037"/>
      <c r="L826" s="1037"/>
      <c r="M826" s="1037"/>
      <c r="N826" s="1038"/>
      <c r="O826" s="1032"/>
      <c r="P826" s="1032"/>
      <c r="Q826" s="1032"/>
      <c r="R826" s="1032"/>
      <c r="S826" s="883"/>
      <c r="T826" s="884"/>
      <c r="U826" s="885"/>
      <c r="V826" s="883"/>
      <c r="W826" s="884"/>
      <c r="X826" s="885"/>
      <c r="Y826" s="883"/>
      <c r="Z826" s="884"/>
      <c r="AA826" s="885"/>
      <c r="AB826" s="1033"/>
      <c r="AC826" s="1034"/>
      <c r="AD826" s="1035"/>
      <c r="AE826" s="542"/>
      <c r="AF826" s="617"/>
      <c r="AG826" s="714">
        <f t="shared" ref="AG826:AG831" si="58">COUNTIF(V826:AA826,"NS")</f>
        <v>0</v>
      </c>
      <c r="AH826" s="748">
        <f t="shared" ref="AH826:AH831" si="59">SUM(V826:AA826)</f>
        <v>0</v>
      </c>
      <c r="AI826" s="716">
        <f t="shared" ref="AI826:AI831" si="60">IF($AG$824=96,0,IF(OR(AND(S826=0,AG826&gt;0),AND(S826="NS",AH826&gt;0),AND(S826="NS",AG826=0,AH826=0)),1,IF(OR(AND(S826&gt;0,AG826=2),AND(S826="NS",AG826=2),AND(S826="NS",AH826=0,AG826&gt;0),S826=AH826),0,1)))</f>
        <v>0</v>
      </c>
      <c r="AK826">
        <f>IF(OR($AG$824=96,AND(AB826="X",COUNTBLANK(O826:AA826)=13),AND(AB826="",O826&lt;&gt;"",S826&lt;&gt;"",V826&lt;&gt;"",Y826&lt;&gt;"")),0,1)</f>
        <v>0</v>
      </c>
      <c r="AN826">
        <v>29.1</v>
      </c>
      <c r="AO826">
        <f>P794</f>
        <v>0</v>
      </c>
      <c r="AQ826">
        <v>29.2</v>
      </c>
      <c r="AR826">
        <f>J812</f>
        <v>0</v>
      </c>
      <c r="AS826">
        <f>N812</f>
        <v>0</v>
      </c>
      <c r="AT826">
        <f>R812</f>
        <v>0</v>
      </c>
    </row>
    <row r="827" spans="1:46" ht="15" x14ac:dyDescent="0.25">
      <c r="A827" s="7"/>
      <c r="B827" s="581" t="s">
        <v>484</v>
      </c>
      <c r="C827" s="1031" t="s">
        <v>552</v>
      </c>
      <c r="D827" s="1031"/>
      <c r="E827" s="1031"/>
      <c r="F827" s="1031"/>
      <c r="G827" s="1031"/>
      <c r="H827" s="1031"/>
      <c r="I827" s="1031"/>
      <c r="J827" s="1031"/>
      <c r="K827" s="1031"/>
      <c r="L827" s="1031"/>
      <c r="M827" s="1031"/>
      <c r="N827" s="1031"/>
      <c r="O827" s="1032"/>
      <c r="P827" s="1032"/>
      <c r="Q827" s="1032"/>
      <c r="R827" s="1032"/>
      <c r="S827" s="883"/>
      <c r="T827" s="884"/>
      <c r="U827" s="885"/>
      <c r="V827" s="883"/>
      <c r="W827" s="884"/>
      <c r="X827" s="885"/>
      <c r="Y827" s="883"/>
      <c r="Z827" s="884"/>
      <c r="AA827" s="885"/>
      <c r="AB827" s="1033"/>
      <c r="AC827" s="1034"/>
      <c r="AD827" s="1035"/>
      <c r="AE827" s="542"/>
      <c r="AF827" s="617"/>
      <c r="AG827" s="714">
        <f t="shared" si="58"/>
        <v>0</v>
      </c>
      <c r="AH827" s="748">
        <f t="shared" si="59"/>
        <v>0</v>
      </c>
      <c r="AI827" s="716">
        <f t="shared" si="60"/>
        <v>0</v>
      </c>
      <c r="AK827">
        <f t="shared" ref="AK827:AK831" si="61">IF(OR($AG$824=96,AND(AB827="X",COUNTBLANK(O827:AA827)=13),AND(AB827="",O827&lt;&gt;"",S827&lt;&gt;"",V827&lt;&gt;"",Y827&lt;&gt;"")),0,1)</f>
        <v>0</v>
      </c>
      <c r="AN827">
        <v>29.3</v>
      </c>
      <c r="AO827" s="705">
        <f>SUM(O826:R831)</f>
        <v>0</v>
      </c>
      <c r="AQ827">
        <v>29.3</v>
      </c>
      <c r="AR827">
        <f>SUM(S826:U831)</f>
        <v>0</v>
      </c>
      <c r="AS827">
        <f>SUM(V826:X831)</f>
        <v>0</v>
      </c>
      <c r="AT827">
        <f>SUM(Y826:AA831)</f>
        <v>0</v>
      </c>
    </row>
    <row r="828" spans="1:46" ht="15" x14ac:dyDescent="0.25">
      <c r="A828" s="7"/>
      <c r="B828" s="581" t="s">
        <v>485</v>
      </c>
      <c r="C828" s="1031" t="s">
        <v>170</v>
      </c>
      <c r="D828" s="1031"/>
      <c r="E828" s="1031"/>
      <c r="F828" s="1031"/>
      <c r="G828" s="1031"/>
      <c r="H828" s="1031"/>
      <c r="I828" s="1031"/>
      <c r="J828" s="1031"/>
      <c r="K828" s="1031"/>
      <c r="L828" s="1031"/>
      <c r="M828" s="1031"/>
      <c r="N828" s="1031"/>
      <c r="O828" s="1032"/>
      <c r="P828" s="1032"/>
      <c r="Q828" s="1032"/>
      <c r="R828" s="1032"/>
      <c r="S828" s="883"/>
      <c r="T828" s="884"/>
      <c r="U828" s="885"/>
      <c r="V828" s="883"/>
      <c r="W828" s="884"/>
      <c r="X828" s="885"/>
      <c r="Y828" s="883"/>
      <c r="Z828" s="884"/>
      <c r="AA828" s="885"/>
      <c r="AB828" s="1033"/>
      <c r="AC828" s="1034"/>
      <c r="AD828" s="1035"/>
      <c r="AE828" s="542"/>
      <c r="AF828" s="617"/>
      <c r="AG828" s="714">
        <f t="shared" si="58"/>
        <v>0</v>
      </c>
      <c r="AH828" s="748">
        <f t="shared" si="59"/>
        <v>0</v>
      </c>
      <c r="AI828" s="716">
        <f t="shared" si="60"/>
        <v>0</v>
      </c>
      <c r="AK828">
        <f t="shared" si="61"/>
        <v>0</v>
      </c>
      <c r="AN828" t="s">
        <v>6564</v>
      </c>
      <c r="AO828">
        <f>COUNTIF(O826:R831,"ns")</f>
        <v>0</v>
      </c>
      <c r="AQ828" t="s">
        <v>6558</v>
      </c>
      <c r="AR828">
        <f>COUNTIF(S826:U831,"NS")</f>
        <v>0</v>
      </c>
      <c r="AS828">
        <f>COUNTIF(V826:X831,"NS")</f>
        <v>0</v>
      </c>
      <c r="AT828">
        <f>COUNTIF(Y826:AA831,"NS")</f>
        <v>0</v>
      </c>
    </row>
    <row r="829" spans="1:46" ht="15" x14ac:dyDescent="0.25">
      <c r="A829" s="7"/>
      <c r="B829" s="581" t="s">
        <v>486</v>
      </c>
      <c r="C829" s="1031" t="s">
        <v>494</v>
      </c>
      <c r="D829" s="1031"/>
      <c r="E829" s="1031"/>
      <c r="F829" s="1031"/>
      <c r="G829" s="1031"/>
      <c r="H829" s="1031"/>
      <c r="I829" s="1031"/>
      <c r="J829" s="1031"/>
      <c r="K829" s="1031"/>
      <c r="L829" s="1031"/>
      <c r="M829" s="1031"/>
      <c r="N829" s="1031"/>
      <c r="O829" s="1032"/>
      <c r="P829" s="1032"/>
      <c r="Q829" s="1032"/>
      <c r="R829" s="1032"/>
      <c r="S829" s="883"/>
      <c r="T829" s="884"/>
      <c r="U829" s="885"/>
      <c r="V829" s="883"/>
      <c r="W829" s="884"/>
      <c r="X829" s="885"/>
      <c r="Y829" s="883"/>
      <c r="Z829" s="884"/>
      <c r="AA829" s="885"/>
      <c r="AB829" s="1033"/>
      <c r="AC829" s="1034"/>
      <c r="AD829" s="1035"/>
      <c r="AE829" s="542"/>
      <c r="AF829" s="617"/>
      <c r="AG829" s="714">
        <f t="shared" si="58"/>
        <v>0</v>
      </c>
      <c r="AH829" s="748">
        <f t="shared" si="59"/>
        <v>0</v>
      </c>
      <c r="AI829" s="716">
        <f t="shared" si="60"/>
        <v>0</v>
      </c>
      <c r="AK829">
        <f t="shared" si="61"/>
        <v>0</v>
      </c>
      <c r="AN829" t="s">
        <v>6566</v>
      </c>
      <c r="AO829" s="749">
        <f>IF($AG$824=96,0,IF(OR(AND(AO826=0,AO828&gt;0),AND(AO826="NS",AO827&gt;0),AND(AO826="ns",AO827=0,AO828=0)),1,IF(OR(AND(AO828&gt;=2,AO827&lt;AO826),AND(AO826="NS",AO827=0,AO828&gt;0),AO826=AO827),0,1)))</f>
        <v>0</v>
      </c>
      <c r="AQ829" t="s">
        <v>6581</v>
      </c>
      <c r="AR829" s="749">
        <f>IF($AG$824=96,0,IF(OR(AND(AR826=0,AR828&gt;0),AND(AR826="NS",AR827&gt;0),AND(AR826="ns",AR827=0,AR828=0)),1,IF(OR(AND(AR828&gt;=2,AR827&lt;AR826),AND(AR826="NS",AR827=0,AR828&gt;0),AR826=AR827),0,1)))</f>
        <v>0</v>
      </c>
      <c r="AS829" s="749">
        <f>IF($AG$824=96,0,IF(OR(AND(AS826=0,AS828&gt;0),AND(AS826="NS",AS827&gt;0),AND(AS826="ns",AS827=0,AS828=0)),1,IF(OR(AND(AS828&gt;=2,AS827&lt;AS826),AND(AS826="NS",AS827=0,AS828&gt;0),AS826=AS827),0,1)))</f>
        <v>0</v>
      </c>
      <c r="AT829" s="749">
        <f>IF($AG$824=96,0,IF(OR(AND(AT826=0,AT828&gt;0),AND(AT826="NS",AT827&gt;0),AND(AT826="ns",AT827=0,AT828=0)),1,IF(OR(AND(AT828&gt;=2,AT827&lt;AT826),AND(AT826="NS",AT827=0,AT828&gt;0),AT826=AT827),0,1)))</f>
        <v>0</v>
      </c>
    </row>
    <row r="830" spans="1:46" ht="15" x14ac:dyDescent="0.25">
      <c r="A830" s="7"/>
      <c r="B830" s="581" t="s">
        <v>515</v>
      </c>
      <c r="C830" s="1031" t="s">
        <v>172</v>
      </c>
      <c r="D830" s="1031"/>
      <c r="E830" s="1031"/>
      <c r="F830" s="1031"/>
      <c r="G830" s="1031"/>
      <c r="H830" s="1031"/>
      <c r="I830" s="1031"/>
      <c r="J830" s="1031"/>
      <c r="K830" s="1031"/>
      <c r="L830" s="1031"/>
      <c r="M830" s="1031"/>
      <c r="N830" s="1031"/>
      <c r="O830" s="1032"/>
      <c r="P830" s="1032"/>
      <c r="Q830" s="1032"/>
      <c r="R830" s="1032"/>
      <c r="S830" s="883"/>
      <c r="T830" s="884"/>
      <c r="U830" s="885"/>
      <c r="V830" s="883"/>
      <c r="W830" s="884"/>
      <c r="X830" s="885"/>
      <c r="Y830" s="883"/>
      <c r="Z830" s="884"/>
      <c r="AA830" s="885"/>
      <c r="AB830" s="1033"/>
      <c r="AC830" s="1034"/>
      <c r="AD830" s="1035"/>
      <c r="AE830" s="542"/>
      <c r="AF830" s="617"/>
      <c r="AG830" s="714">
        <f t="shared" si="58"/>
        <v>0</v>
      </c>
      <c r="AH830" s="748">
        <f t="shared" si="59"/>
        <v>0</v>
      </c>
      <c r="AI830" s="716">
        <f t="shared" si="60"/>
        <v>0</v>
      </c>
      <c r="AK830">
        <f t="shared" si="61"/>
        <v>0</v>
      </c>
    </row>
    <row r="831" spans="1:46" ht="15" x14ac:dyDescent="0.25">
      <c r="A831" s="7"/>
      <c r="B831" s="581" t="s">
        <v>91</v>
      </c>
      <c r="C831" s="1031" t="s">
        <v>1132</v>
      </c>
      <c r="D831" s="1031"/>
      <c r="E831" s="1031"/>
      <c r="F831" s="1031"/>
      <c r="G831" s="1031"/>
      <c r="H831" s="1031"/>
      <c r="I831" s="1031"/>
      <c r="J831" s="1031"/>
      <c r="K831" s="1031"/>
      <c r="L831" s="1031"/>
      <c r="M831" s="1031"/>
      <c r="N831" s="1031"/>
      <c r="O831" s="1032"/>
      <c r="P831" s="1032"/>
      <c r="Q831" s="1032"/>
      <c r="R831" s="1032"/>
      <c r="S831" s="883"/>
      <c r="T831" s="884"/>
      <c r="U831" s="885"/>
      <c r="V831" s="883"/>
      <c r="W831" s="884"/>
      <c r="X831" s="885"/>
      <c r="Y831" s="883"/>
      <c r="Z831" s="884"/>
      <c r="AA831" s="885"/>
      <c r="AB831" s="1033"/>
      <c r="AC831" s="1034"/>
      <c r="AD831" s="1035"/>
      <c r="AE831" s="542"/>
      <c r="AF831" s="617"/>
      <c r="AG831" s="714">
        <f t="shared" si="58"/>
        <v>0</v>
      </c>
      <c r="AH831" s="748">
        <f t="shared" si="59"/>
        <v>0</v>
      </c>
      <c r="AI831" s="716">
        <f t="shared" si="60"/>
        <v>0</v>
      </c>
      <c r="AK831">
        <f t="shared" si="61"/>
        <v>0</v>
      </c>
    </row>
    <row r="832" spans="1:46" ht="15.75" x14ac:dyDescent="0.25">
      <c r="A832" s="7"/>
      <c r="B832" s="294"/>
      <c r="C832" s="295"/>
      <c r="D832" s="582"/>
      <c r="E832" s="295"/>
      <c r="F832" s="295"/>
      <c r="G832" s="295"/>
      <c r="H832" s="295"/>
      <c r="I832" s="295"/>
      <c r="J832" s="295"/>
      <c r="K832" s="295"/>
      <c r="L832" s="295"/>
      <c r="M832" s="295"/>
      <c r="N832" s="583" t="s">
        <v>95</v>
      </c>
      <c r="O832" s="1020">
        <f>IF(AND(COUNTIF(O826:R831,"NS")&gt;0,SUM(O826:R831)=0),"NS",SUM(O826:R831))</f>
        <v>0</v>
      </c>
      <c r="P832" s="1021"/>
      <c r="Q832" s="1021"/>
      <c r="R832" s="1022"/>
      <c r="S832" s="976">
        <f>IF(AND(COUNTIF(S826:U831,"NS")&gt;0,SUM(S826:U831)=0),"NS",SUM(S826:U831))</f>
        <v>0</v>
      </c>
      <c r="T832" s="977"/>
      <c r="U832" s="978"/>
      <c r="V832" s="976">
        <f>IF(AND(COUNTIF(V826:X831,"NS")&gt;0,SUM(V826:X831)=0),"NS",SUM(V826:X831))</f>
        <v>0</v>
      </c>
      <c r="W832" s="977"/>
      <c r="X832" s="978"/>
      <c r="Y832" s="976">
        <f>IF(AND(COUNTIF(Y826:AA831,"NS")&gt;0,SUM(Y826:AA831)=0),"NS",SUM(Y826:AA831))</f>
        <v>0</v>
      </c>
      <c r="Z832" s="977"/>
      <c r="AA832" s="978"/>
      <c r="AB832" s="1023"/>
      <c r="AC832" s="1023"/>
      <c r="AD832" s="1023"/>
      <c r="AE832" s="542"/>
      <c r="AF832" s="617"/>
      <c r="AI832" s="691">
        <f>SUM(AI826:AI831)</f>
        <v>0</v>
      </c>
      <c r="AK832" s="691">
        <f>SUM(AK826:AK831)</f>
        <v>0</v>
      </c>
    </row>
    <row r="833" spans="1:32" ht="15" x14ac:dyDescent="0.25">
      <c r="A833" s="7"/>
      <c r="B833" s="837" t="str">
        <f>IF(AI832=0,"","ERROR: Revisar las sumas por filas ya que no coinciden con el total")</f>
        <v/>
      </c>
      <c r="C833" s="837"/>
      <c r="D833" s="837"/>
      <c r="E833" s="837"/>
      <c r="F833" s="837"/>
      <c r="G833" s="837"/>
      <c r="H833" s="837"/>
      <c r="I833" s="837"/>
      <c r="J833" s="837"/>
      <c r="K833" s="837"/>
      <c r="L833" s="837"/>
      <c r="M833" s="837"/>
      <c r="N833" s="837"/>
      <c r="O833" s="837"/>
      <c r="P833" s="837"/>
      <c r="Q833" s="837"/>
      <c r="R833" s="837"/>
      <c r="S833" s="837"/>
      <c r="T833" s="837"/>
      <c r="U833" s="837"/>
      <c r="V833" s="837"/>
      <c r="W833" s="837"/>
      <c r="X833" s="837"/>
      <c r="Y833" s="837"/>
      <c r="Z833" s="837"/>
      <c r="AA833" s="837"/>
      <c r="AB833" s="837"/>
      <c r="AC833" s="837"/>
      <c r="AD833" s="837"/>
      <c r="AE833" s="542"/>
      <c r="AF833" s="617"/>
    </row>
    <row r="834" spans="1:32" ht="15" x14ac:dyDescent="0.25">
      <c r="A834" s="7"/>
      <c r="B834" s="837" t="str">
        <f>IF(AI833=0,"","ERROR: Revisar la consistencia de su respuestas con las preguntas anteriores")</f>
        <v/>
      </c>
      <c r="C834" s="837"/>
      <c r="D834" s="837"/>
      <c r="E834" s="837"/>
      <c r="F834" s="837"/>
      <c r="G834" s="837"/>
      <c r="H834" s="837"/>
      <c r="I834" s="837"/>
      <c r="J834" s="837"/>
      <c r="K834" s="837"/>
      <c r="L834" s="837"/>
      <c r="M834" s="837"/>
      <c r="N834" s="837"/>
      <c r="O834" s="837"/>
      <c r="P834" s="837"/>
      <c r="Q834" s="837"/>
      <c r="R834" s="837"/>
      <c r="S834" s="837"/>
      <c r="T834" s="837"/>
      <c r="U834" s="837"/>
      <c r="V834" s="837"/>
      <c r="W834" s="837"/>
      <c r="X834" s="837"/>
      <c r="Y834" s="837"/>
      <c r="Z834" s="837"/>
      <c r="AA834" s="837"/>
      <c r="AB834" s="837"/>
      <c r="AC834" s="837"/>
      <c r="AD834" s="837"/>
      <c r="AE834" s="542"/>
      <c r="AF834" s="617"/>
    </row>
    <row r="835" spans="1:32" ht="15" x14ac:dyDescent="0.25">
      <c r="A835" s="7"/>
      <c r="B835" s="837" t="str">
        <f>IF(AK832=0,"","ERROR: Favor de llenar sólo las celdas correspondientes, si no se realizaron acciones dejar el resto de la fila en blanco")</f>
        <v/>
      </c>
      <c r="C835" s="837"/>
      <c r="D835" s="837"/>
      <c r="E835" s="837"/>
      <c r="F835" s="837"/>
      <c r="G835" s="837"/>
      <c r="H835" s="837"/>
      <c r="I835" s="837"/>
      <c r="J835" s="837"/>
      <c r="K835" s="837"/>
      <c r="L835" s="837"/>
      <c r="M835" s="837"/>
      <c r="N835" s="837"/>
      <c r="O835" s="837"/>
      <c r="P835" s="837"/>
      <c r="Q835" s="837"/>
      <c r="R835" s="837"/>
      <c r="S835" s="837"/>
      <c r="T835" s="837"/>
      <c r="U835" s="837"/>
      <c r="V835" s="837"/>
      <c r="W835" s="837"/>
      <c r="X835" s="837"/>
      <c r="Y835" s="837"/>
      <c r="Z835" s="837"/>
      <c r="AA835" s="837"/>
      <c r="AB835" s="837"/>
      <c r="AC835" s="837"/>
      <c r="AD835" s="837"/>
      <c r="AE835" s="542"/>
      <c r="AF835" s="617"/>
    </row>
    <row r="836" spans="1:32" ht="15" x14ac:dyDescent="0.25">
      <c r="A836" s="7"/>
      <c r="B836" s="837" t="str">
        <f>IF(OR(AG824=96,AND(AB831="X",C838=""),AND(AB831="",C838&lt;&gt;"")),"","ERROR: Favor de especifícar la opción 6. Otro")</f>
        <v/>
      </c>
      <c r="C836" s="837"/>
      <c r="D836" s="837"/>
      <c r="E836" s="837"/>
      <c r="F836" s="837"/>
      <c r="G836" s="837"/>
      <c r="H836" s="837"/>
      <c r="I836" s="837"/>
      <c r="J836" s="837"/>
      <c r="K836" s="837"/>
      <c r="L836" s="837"/>
      <c r="M836" s="837"/>
      <c r="N836" s="837"/>
      <c r="O836" s="837"/>
      <c r="P836" s="837"/>
      <c r="Q836" s="837"/>
      <c r="R836" s="837"/>
      <c r="S836" s="837"/>
      <c r="T836" s="837"/>
      <c r="U836" s="837"/>
      <c r="V836" s="837"/>
      <c r="W836" s="837"/>
      <c r="X836" s="837"/>
      <c r="Y836" s="837"/>
      <c r="Z836" s="837"/>
      <c r="AA836" s="837"/>
      <c r="AB836" s="837"/>
      <c r="AC836" s="837"/>
      <c r="AD836" s="837"/>
      <c r="AE836" s="542"/>
      <c r="AF836" s="617"/>
    </row>
    <row r="837" spans="1:32" ht="24.75" customHeight="1" x14ac:dyDescent="0.25">
      <c r="A837" s="7"/>
      <c r="B837" s="294"/>
      <c r="C837" s="991" t="s">
        <v>256</v>
      </c>
      <c r="D837" s="991"/>
      <c r="E837" s="991"/>
      <c r="F837" s="991"/>
      <c r="G837" s="991"/>
      <c r="H837" s="991"/>
      <c r="I837" s="991"/>
      <c r="J837" s="991"/>
      <c r="K837" s="991"/>
      <c r="L837" s="991"/>
      <c r="M837" s="991"/>
      <c r="N837" s="991"/>
      <c r="O837" s="991"/>
      <c r="P837" s="991"/>
      <c r="Q837" s="991"/>
      <c r="R837" s="991"/>
      <c r="S837" s="991"/>
      <c r="T837" s="991"/>
      <c r="U837" s="991"/>
      <c r="V837" s="991"/>
      <c r="W837" s="991"/>
      <c r="X837" s="991"/>
      <c r="Y837" s="991"/>
      <c r="Z837" s="991"/>
      <c r="AA837" s="991"/>
      <c r="AB837" s="991"/>
      <c r="AC837" s="991"/>
      <c r="AD837" s="991"/>
      <c r="AE837" s="542"/>
      <c r="AF837" s="617"/>
    </row>
    <row r="838" spans="1:32" ht="36.75" customHeight="1" x14ac:dyDescent="0.25">
      <c r="A838" s="7"/>
      <c r="B838" s="294"/>
      <c r="C838" s="992"/>
      <c r="D838" s="993"/>
      <c r="E838" s="993"/>
      <c r="F838" s="993"/>
      <c r="G838" s="993"/>
      <c r="H838" s="993"/>
      <c r="I838" s="993"/>
      <c r="J838" s="993"/>
      <c r="K838" s="993"/>
      <c r="L838" s="993"/>
      <c r="M838" s="993"/>
      <c r="N838" s="993"/>
      <c r="O838" s="993"/>
      <c r="P838" s="993"/>
      <c r="Q838" s="993"/>
      <c r="R838" s="993"/>
      <c r="S838" s="993"/>
      <c r="T838" s="993"/>
      <c r="U838" s="993"/>
      <c r="V838" s="993"/>
      <c r="W838" s="993"/>
      <c r="X838" s="993"/>
      <c r="Y838" s="993"/>
      <c r="Z838" s="993"/>
      <c r="AA838" s="993"/>
      <c r="AB838" s="993"/>
      <c r="AC838" s="993"/>
      <c r="AD838" s="994"/>
      <c r="AE838" s="542"/>
      <c r="AF838" s="617"/>
    </row>
    <row r="839" spans="1:32" ht="36.75" customHeight="1" x14ac:dyDescent="0.25">
      <c r="A839" s="7"/>
      <c r="B839" s="294"/>
      <c r="C839" s="295"/>
      <c r="D839" s="295"/>
      <c r="E839" s="295"/>
      <c r="F839" s="295"/>
      <c r="G839" s="295"/>
      <c r="H839" s="295"/>
      <c r="I839" s="295"/>
      <c r="J839" s="295"/>
      <c r="K839" s="295"/>
      <c r="L839" s="295"/>
      <c r="M839" s="295"/>
      <c r="N839" s="295"/>
      <c r="O839" s="295"/>
      <c r="P839" s="295"/>
      <c r="Q839" s="295"/>
      <c r="R839" s="295"/>
      <c r="S839" s="295"/>
      <c r="T839" s="295"/>
      <c r="U839" s="295"/>
      <c r="V839" s="295"/>
      <c r="W839" s="295"/>
      <c r="X839" s="295"/>
      <c r="Y839" s="295"/>
      <c r="Z839" s="295"/>
      <c r="AA839" s="295"/>
      <c r="AB839" s="295"/>
      <c r="AC839" s="295"/>
      <c r="AD839" s="295"/>
      <c r="AE839" s="542"/>
      <c r="AF839" s="617"/>
    </row>
    <row r="840" spans="1:32" ht="15" x14ac:dyDescent="0.25">
      <c r="A840" s="293"/>
      <c r="B840" s="1024" t="s">
        <v>555</v>
      </c>
      <c r="C840" s="1025"/>
      <c r="D840" s="1025"/>
      <c r="E840" s="1025"/>
      <c r="F840" s="1025"/>
      <c r="G840" s="1025"/>
      <c r="H840" s="1025"/>
      <c r="I840" s="1025"/>
      <c r="J840" s="1025"/>
      <c r="K840" s="1025"/>
      <c r="L840" s="1025"/>
      <c r="M840" s="1025"/>
      <c r="N840" s="1025"/>
      <c r="O840" s="1025"/>
      <c r="P840" s="1025"/>
      <c r="Q840" s="1025"/>
      <c r="R840" s="1025"/>
      <c r="S840" s="1025"/>
      <c r="T840" s="1025"/>
      <c r="U840" s="1025"/>
      <c r="V840" s="1025"/>
      <c r="W840" s="1025"/>
      <c r="X840" s="1025"/>
      <c r="Y840" s="1025"/>
      <c r="Z840" s="1025"/>
      <c r="AA840" s="1025"/>
      <c r="AB840" s="1025"/>
      <c r="AC840" s="1025"/>
      <c r="AD840" s="1026"/>
      <c r="AE840" s="296"/>
      <c r="AF840" s="614"/>
    </row>
    <row r="841" spans="1:32" ht="15" x14ac:dyDescent="0.25">
      <c r="A841" s="293"/>
      <c r="B841" s="357"/>
      <c r="C841" s="357"/>
      <c r="D841" s="357"/>
      <c r="E841" s="357"/>
      <c r="F841" s="357"/>
      <c r="G841" s="357"/>
      <c r="H841" s="335"/>
      <c r="I841" s="358"/>
      <c r="J841" s="335"/>
      <c r="K841" s="358"/>
      <c r="L841" s="358"/>
      <c r="M841" s="358"/>
      <c r="N841" s="358"/>
      <c r="O841" s="358"/>
      <c r="P841" s="358"/>
      <c r="Q841" s="358"/>
      <c r="R841" s="358"/>
      <c r="S841" s="358"/>
      <c r="T841" s="358"/>
      <c r="U841" s="358"/>
      <c r="V841" s="358"/>
      <c r="W841" s="358"/>
      <c r="X841" s="358"/>
      <c r="Y841" s="358"/>
      <c r="Z841" s="358"/>
      <c r="AA841" s="358"/>
      <c r="AB841" s="358"/>
      <c r="AC841" s="358"/>
      <c r="AD841" s="358"/>
      <c r="AE841" s="296"/>
      <c r="AF841" s="614"/>
    </row>
    <row r="842" spans="1:32" ht="26.25" customHeight="1" x14ac:dyDescent="0.25">
      <c r="A842" s="404" t="s">
        <v>567</v>
      </c>
      <c r="B842" s="859" t="s">
        <v>564</v>
      </c>
      <c r="C842" s="859"/>
      <c r="D842" s="859"/>
      <c r="E842" s="859"/>
      <c r="F842" s="859"/>
      <c r="G842" s="859"/>
      <c r="H842" s="859"/>
      <c r="I842" s="859"/>
      <c r="J842" s="859"/>
      <c r="K842" s="859"/>
      <c r="L842" s="859"/>
      <c r="M842" s="859"/>
      <c r="N842" s="859"/>
      <c r="O842" s="859"/>
      <c r="P842" s="859"/>
      <c r="Q842" s="859"/>
      <c r="R842" s="859"/>
      <c r="S842" s="859"/>
      <c r="T842" s="859"/>
      <c r="U842" s="859"/>
      <c r="V842" s="859"/>
      <c r="W842" s="859"/>
      <c r="X842" s="859"/>
      <c r="Y842" s="859"/>
      <c r="Z842" s="859"/>
      <c r="AA842" s="859"/>
      <c r="AB842" s="859"/>
      <c r="AC842" s="859"/>
      <c r="AD842" s="859"/>
      <c r="AE842" s="296"/>
      <c r="AF842" s="614"/>
    </row>
    <row r="843" spans="1:32" ht="15" x14ac:dyDescent="0.25">
      <c r="A843" s="293"/>
      <c r="B843" s="633"/>
      <c r="C843" s="846" t="s">
        <v>557</v>
      </c>
      <c r="D843" s="846"/>
      <c r="E843" s="846"/>
      <c r="F843" s="846"/>
      <c r="G843" s="846"/>
      <c r="H843" s="846"/>
      <c r="I843" s="846"/>
      <c r="J843" s="846"/>
      <c r="K843" s="846"/>
      <c r="L843" s="846"/>
      <c r="M843" s="846"/>
      <c r="N843" s="846"/>
      <c r="O843" s="846"/>
      <c r="P843" s="846"/>
      <c r="Q843" s="846"/>
      <c r="R843" s="846"/>
      <c r="S843" s="846"/>
      <c r="T843" s="846"/>
      <c r="U843" s="846"/>
      <c r="V843" s="846"/>
      <c r="W843" s="846"/>
      <c r="X843" s="846"/>
      <c r="Y843" s="846"/>
      <c r="Z843" s="846"/>
      <c r="AA843" s="846"/>
      <c r="AB843" s="846"/>
      <c r="AC843" s="846"/>
      <c r="AD843" s="846"/>
      <c r="AE843" s="296"/>
      <c r="AF843" s="614"/>
    </row>
    <row r="844" spans="1:32" ht="15.75" thickBot="1" x14ac:dyDescent="0.3">
      <c r="A844" s="293"/>
      <c r="B844" s="328"/>
      <c r="C844" s="374"/>
      <c r="D844" s="325"/>
      <c r="E844" s="325"/>
      <c r="F844" s="325"/>
      <c r="G844" s="325"/>
      <c r="H844" s="325"/>
      <c r="I844" s="325"/>
      <c r="J844" s="325"/>
      <c r="K844" s="325"/>
      <c r="L844" s="325"/>
      <c r="M844" s="325"/>
      <c r="N844" s="375"/>
      <c r="O844" s="325"/>
      <c r="P844" s="325"/>
      <c r="Q844" s="325"/>
      <c r="R844" s="325"/>
      <c r="S844" s="325"/>
      <c r="T844" s="325"/>
      <c r="U844" s="325"/>
      <c r="V844" s="325"/>
      <c r="W844" s="325"/>
      <c r="X844" s="325"/>
      <c r="Y844" s="325"/>
      <c r="Z844" s="325"/>
      <c r="AA844" s="325"/>
      <c r="AB844" s="325"/>
      <c r="AC844" s="374"/>
      <c r="AD844" s="374"/>
      <c r="AE844" s="296"/>
      <c r="AF844" s="614"/>
    </row>
    <row r="845" spans="1:32" ht="15.75" thickBot="1" x14ac:dyDescent="0.3">
      <c r="A845" s="293"/>
      <c r="B845" s="411"/>
      <c r="C845" s="337" t="s">
        <v>98</v>
      </c>
      <c r="D845" s="337"/>
      <c r="E845" s="336"/>
      <c r="F845" s="336"/>
      <c r="G845" s="336"/>
      <c r="H845" s="336"/>
      <c r="I845" s="336"/>
      <c r="J845" s="411"/>
      <c r="K845" s="335" t="s">
        <v>875</v>
      </c>
      <c r="L845" s="336"/>
      <c r="M845" s="337"/>
      <c r="N845" s="336"/>
      <c r="O845" s="335"/>
      <c r="P845" s="335"/>
      <c r="Q845" s="336"/>
      <c r="R845" s="411" t="s">
        <v>6547</v>
      </c>
      <c r="S845" s="335" t="s">
        <v>876</v>
      </c>
      <c r="T845" s="336"/>
      <c r="U845" s="335"/>
      <c r="V845" s="335"/>
      <c r="W845" s="335"/>
      <c r="X845" s="335"/>
      <c r="Y845" s="335"/>
      <c r="Z845" s="335"/>
      <c r="AA845" s="335"/>
      <c r="AB845" s="335"/>
      <c r="AC845" s="335"/>
      <c r="AD845" s="335"/>
      <c r="AE845" s="296"/>
      <c r="AF845" s="614"/>
    </row>
    <row r="846" spans="1:32" ht="15" x14ac:dyDescent="0.25">
      <c r="A846" s="293"/>
      <c r="B846" s="837" t="str">
        <f>IF(COUNTIF(B845:R845,"X")&gt;1,"ERROR: Seleccionar sólo un código","")</f>
        <v/>
      </c>
      <c r="C846" s="837"/>
      <c r="D846" s="837"/>
      <c r="E846" s="837"/>
      <c r="F846" s="837"/>
      <c r="G846" s="837"/>
      <c r="H846" s="837"/>
      <c r="I846" s="837"/>
      <c r="J846" s="837"/>
      <c r="K846" s="837"/>
      <c r="L846" s="837"/>
      <c r="M846" s="837"/>
      <c r="N846" s="837"/>
      <c r="O846" s="837"/>
      <c r="P846" s="837"/>
      <c r="Q846" s="837"/>
      <c r="R846" s="837"/>
      <c r="S846" s="837"/>
      <c r="T846" s="837"/>
      <c r="U846" s="837"/>
      <c r="V846" s="837"/>
      <c r="W846" s="837"/>
      <c r="X846" s="837"/>
      <c r="Y846" s="837"/>
      <c r="Z846" s="837"/>
      <c r="AA846" s="837"/>
      <c r="AB846" s="837"/>
      <c r="AC846" s="837"/>
      <c r="AD846" s="837"/>
      <c r="AE846" s="296"/>
      <c r="AF846" s="614"/>
    </row>
    <row r="847" spans="1:32" ht="12" customHeight="1" x14ac:dyDescent="0.25">
      <c r="A847" s="293"/>
      <c r="B847" s="330"/>
      <c r="C847" s="337"/>
      <c r="D847" s="337"/>
      <c r="E847" s="336"/>
      <c r="F847" s="336"/>
      <c r="G847" s="336"/>
      <c r="H847" s="336"/>
      <c r="I847" s="330"/>
      <c r="J847" s="335"/>
      <c r="K847" s="336"/>
      <c r="L847" s="336"/>
      <c r="M847" s="337"/>
      <c r="N847" s="336"/>
      <c r="O847" s="335"/>
      <c r="P847" s="335"/>
      <c r="Q847" s="336"/>
      <c r="R847" s="330"/>
      <c r="S847" s="335"/>
      <c r="T847" s="336"/>
      <c r="U847" s="335"/>
      <c r="V847" s="335"/>
      <c r="W847" s="335"/>
      <c r="X847" s="335"/>
      <c r="Y847" s="335"/>
      <c r="Z847" s="335"/>
      <c r="AA847" s="335"/>
      <c r="AB847" s="335"/>
      <c r="AC847" s="335"/>
      <c r="AD847" s="335"/>
      <c r="AE847" s="296"/>
      <c r="AF847" s="614"/>
    </row>
    <row r="848" spans="1:32" ht="31.5" customHeight="1" x14ac:dyDescent="0.25">
      <c r="A848" s="406" t="s">
        <v>652</v>
      </c>
      <c r="B848" s="859" t="s">
        <v>648</v>
      </c>
      <c r="C848" s="859"/>
      <c r="D848" s="859"/>
      <c r="E848" s="859"/>
      <c r="F848" s="859"/>
      <c r="G848" s="859"/>
      <c r="H848" s="859"/>
      <c r="I848" s="859"/>
      <c r="J848" s="859"/>
      <c r="K848" s="859"/>
      <c r="L848" s="859"/>
      <c r="M848" s="859"/>
      <c r="N848" s="859"/>
      <c r="O848" s="859"/>
      <c r="P848" s="859"/>
      <c r="Q848" s="859"/>
      <c r="R848" s="859"/>
      <c r="S848" s="859"/>
      <c r="T848" s="859"/>
      <c r="U848" s="859"/>
      <c r="V848" s="859"/>
      <c r="W848" s="859"/>
      <c r="X848" s="859"/>
      <c r="Y848" s="859"/>
      <c r="Z848" s="859"/>
      <c r="AA848" s="859"/>
      <c r="AB848" s="859"/>
      <c r="AC848" s="859"/>
      <c r="AD848" s="859"/>
      <c r="AE848" s="296"/>
      <c r="AF848" s="614"/>
    </row>
    <row r="849" spans="1:40" ht="15" x14ac:dyDescent="0.25">
      <c r="A849" s="293"/>
      <c r="B849" s="412"/>
      <c r="C849" s="1027" t="s">
        <v>148</v>
      </c>
      <c r="D849" s="1027"/>
      <c r="E849" s="1027"/>
      <c r="F849" s="1027"/>
      <c r="G849" s="1027"/>
      <c r="H849" s="1027"/>
      <c r="I849" s="1027"/>
      <c r="J849" s="1027"/>
      <c r="K849" s="1027"/>
      <c r="L849" s="1027"/>
      <c r="M849" s="1027"/>
      <c r="N849" s="1027"/>
      <c r="O849" s="1027"/>
      <c r="P849" s="1027"/>
      <c r="Q849" s="1027"/>
      <c r="R849" s="1027"/>
      <c r="S849" s="1027"/>
      <c r="T849" s="1027"/>
      <c r="U849" s="1027"/>
      <c r="V849" s="1027"/>
      <c r="W849" s="1027"/>
      <c r="X849" s="1027"/>
      <c r="Y849" s="1027"/>
      <c r="Z849" s="1027"/>
      <c r="AA849" s="1027"/>
      <c r="AB849" s="1027"/>
      <c r="AC849" s="1027"/>
      <c r="AD849" s="1027"/>
      <c r="AE849" s="296"/>
      <c r="AF849" s="614"/>
    </row>
    <row r="850" spans="1:40" ht="15.75" thickBot="1" x14ac:dyDescent="0.3">
      <c r="A850" s="293"/>
      <c r="B850" s="377"/>
      <c r="C850" s="377"/>
      <c r="D850" s="377"/>
      <c r="E850" s="377"/>
      <c r="F850" s="377"/>
      <c r="G850" s="377"/>
      <c r="H850" s="377"/>
      <c r="I850" s="377"/>
      <c r="J850" s="377"/>
      <c r="K850" s="377"/>
      <c r="L850" s="377"/>
      <c r="M850" s="377"/>
      <c r="N850" s="377"/>
      <c r="O850" s="377"/>
      <c r="P850" s="377"/>
      <c r="Q850" s="377"/>
      <c r="R850" s="377"/>
      <c r="S850" s="377"/>
      <c r="T850" s="377"/>
      <c r="U850" s="377"/>
      <c r="V850" s="377"/>
      <c r="W850" s="377"/>
      <c r="X850" s="377"/>
      <c r="Y850" s="377"/>
      <c r="Z850" s="377"/>
      <c r="AA850" s="377"/>
      <c r="AB850" s="377"/>
      <c r="AC850" s="374"/>
      <c r="AD850" s="374"/>
      <c r="AE850" s="296"/>
      <c r="AF850" s="614"/>
      <c r="AG850" t="s">
        <v>6575</v>
      </c>
      <c r="AH850" t="s">
        <v>6559</v>
      </c>
    </row>
    <row r="851" spans="1:40" ht="15.75" thickBot="1" x14ac:dyDescent="0.3">
      <c r="A851" s="293"/>
      <c r="B851" s="1028"/>
      <c r="C851" s="1029"/>
      <c r="D851" s="1029"/>
      <c r="E851" s="1030"/>
      <c r="F851" s="413" t="s">
        <v>149</v>
      </c>
      <c r="G851" s="336"/>
      <c r="H851" s="336"/>
      <c r="I851" s="336"/>
      <c r="J851" s="330"/>
      <c r="K851" s="337"/>
      <c r="L851" s="288"/>
      <c r="M851" s="337"/>
      <c r="N851" s="288"/>
      <c r="O851" s="337"/>
      <c r="P851" s="337"/>
      <c r="Q851" s="288"/>
      <c r="R851" s="330"/>
      <c r="S851" s="337"/>
      <c r="T851" s="288"/>
      <c r="U851" s="337"/>
      <c r="V851" s="337"/>
      <c r="W851" s="337"/>
      <c r="X851" s="335"/>
      <c r="Y851" s="335"/>
      <c r="Z851" s="335"/>
      <c r="AA851" s="335"/>
      <c r="AB851" s="335"/>
      <c r="AC851" s="335"/>
      <c r="AD851" s="335"/>
      <c r="AE851" s="296"/>
      <c r="AF851" s="614"/>
      <c r="AG851">
        <f>IF(OR(B851="",B851="NS"),1,LEN(B851)-LEN(INT(B851))-1)</f>
        <v>1</v>
      </c>
      <c r="AH851">
        <f>IF(AG851&lt;6,0,1)</f>
        <v>0</v>
      </c>
    </row>
    <row r="852" spans="1:40" ht="15" x14ac:dyDescent="0.25">
      <c r="A852" s="293"/>
      <c r="B852" s="837" t="str">
        <f>IF(AH851=0,"","ERROR: El porcentaje registrado no puede exceder de 5 decimales")</f>
        <v/>
      </c>
      <c r="C852" s="837"/>
      <c r="D852" s="837"/>
      <c r="E852" s="837"/>
      <c r="F852" s="837"/>
      <c r="G852" s="837"/>
      <c r="H852" s="837"/>
      <c r="I852" s="837"/>
      <c r="J852" s="837"/>
      <c r="K852" s="837"/>
      <c r="L852" s="837"/>
      <c r="M852" s="837"/>
      <c r="N852" s="837"/>
      <c r="O852" s="837"/>
      <c r="P852" s="837"/>
      <c r="Q852" s="837"/>
      <c r="R852" s="837"/>
      <c r="S852" s="837"/>
      <c r="T852" s="837"/>
      <c r="U852" s="837"/>
      <c r="V852" s="837"/>
      <c r="W852" s="837"/>
      <c r="X852" s="837"/>
      <c r="Y852" s="837"/>
      <c r="Z852" s="837"/>
      <c r="AA852" s="837"/>
      <c r="AB852" s="837"/>
      <c r="AC852" s="837"/>
      <c r="AD852" s="837"/>
      <c r="AE852" s="296"/>
      <c r="AF852" s="614"/>
    </row>
    <row r="853" spans="1:40" ht="15" x14ac:dyDescent="0.25">
      <c r="A853" s="293"/>
      <c r="B853" s="837" t="str">
        <f>IF(OR(B851="NS",B851&lt;=100),"","ERROR: El porcentaje registrado no puede ser mayor a 100")</f>
        <v/>
      </c>
      <c r="C853" s="837"/>
      <c r="D853" s="837"/>
      <c r="E853" s="837"/>
      <c r="F853" s="837"/>
      <c r="G853" s="837"/>
      <c r="H853" s="837"/>
      <c r="I853" s="837"/>
      <c r="J853" s="837"/>
      <c r="K853" s="837"/>
      <c r="L853" s="837"/>
      <c r="M853" s="837"/>
      <c r="N853" s="837"/>
      <c r="O853" s="837"/>
      <c r="P853" s="837"/>
      <c r="Q853" s="837"/>
      <c r="R853" s="837"/>
      <c r="S853" s="837"/>
      <c r="T853" s="837"/>
      <c r="U853" s="837"/>
      <c r="V853" s="837"/>
      <c r="W853" s="837"/>
      <c r="X853" s="837"/>
      <c r="Y853" s="837"/>
      <c r="Z853" s="837"/>
      <c r="AA853" s="837"/>
      <c r="AB853" s="837"/>
      <c r="AC853" s="837"/>
      <c r="AD853" s="837"/>
      <c r="AE853" s="296"/>
      <c r="AF853" s="614"/>
    </row>
    <row r="854" spans="1:40" ht="26.25" customHeight="1" x14ac:dyDescent="0.25">
      <c r="A854" s="406" t="s">
        <v>868</v>
      </c>
      <c r="B854" s="859" t="s">
        <v>150</v>
      </c>
      <c r="C854" s="859"/>
      <c r="D854" s="859"/>
      <c r="E854" s="859"/>
      <c r="F854" s="859"/>
      <c r="G854" s="859"/>
      <c r="H854" s="859"/>
      <c r="I854" s="859"/>
      <c r="J854" s="859"/>
      <c r="K854" s="859"/>
      <c r="L854" s="859"/>
      <c r="M854" s="859"/>
      <c r="N854" s="859"/>
      <c r="O854" s="859"/>
      <c r="P854" s="859"/>
      <c r="Q854" s="859"/>
      <c r="R854" s="859"/>
      <c r="S854" s="859"/>
      <c r="T854" s="859"/>
      <c r="U854" s="859"/>
      <c r="V854" s="859"/>
      <c r="W854" s="859"/>
      <c r="X854" s="859"/>
      <c r="Y854" s="859"/>
      <c r="Z854" s="859"/>
      <c r="AA854" s="859"/>
      <c r="AB854" s="859"/>
      <c r="AC854" s="859"/>
      <c r="AD854" s="859"/>
      <c r="AE854" s="296"/>
      <c r="AF854" s="614"/>
      <c r="AG854" t="s">
        <v>6549</v>
      </c>
      <c r="AH854">
        <f>COUNTBLANK(Q858:T867)</f>
        <v>40</v>
      </c>
      <c r="AJ854" t="s">
        <v>6576</v>
      </c>
      <c r="AK854" s="712" t="s">
        <v>6577</v>
      </c>
    </row>
    <row r="855" spans="1:40" ht="15" x14ac:dyDescent="0.25">
      <c r="A855" s="293"/>
      <c r="B855" s="414"/>
      <c r="C855" s="845" t="s">
        <v>151</v>
      </c>
      <c r="D855" s="845"/>
      <c r="E855" s="845"/>
      <c r="F855" s="845"/>
      <c r="G855" s="845"/>
      <c r="H855" s="845"/>
      <c r="I855" s="845"/>
      <c r="J855" s="845"/>
      <c r="K855" s="845"/>
      <c r="L855" s="845"/>
      <c r="M855" s="845"/>
      <c r="N855" s="845"/>
      <c r="O855" s="845"/>
      <c r="P855" s="845"/>
      <c r="Q855" s="845"/>
      <c r="R855" s="845"/>
      <c r="S855" s="845"/>
      <c r="T855" s="845"/>
      <c r="U855" s="845"/>
      <c r="V855" s="845"/>
      <c r="W855" s="845"/>
      <c r="X855" s="845"/>
      <c r="Y855" s="845"/>
      <c r="Z855" s="845"/>
      <c r="AA855" s="845"/>
      <c r="AB855" s="845"/>
      <c r="AC855" s="845"/>
      <c r="AD855" s="845"/>
      <c r="AE855" s="296"/>
      <c r="AF855" s="614"/>
      <c r="AJ855">
        <v>40</v>
      </c>
      <c r="AK855">
        <v>30</v>
      </c>
    </row>
    <row r="856" spans="1:40" ht="15" x14ac:dyDescent="0.25">
      <c r="A856" s="293"/>
      <c r="B856" s="377"/>
      <c r="C856" s="377"/>
      <c r="D856" s="377"/>
      <c r="E856" s="377"/>
      <c r="F856" s="377"/>
      <c r="G856" s="377"/>
      <c r="H856" s="377"/>
      <c r="I856" s="377"/>
      <c r="J856" s="377"/>
      <c r="K856" s="377"/>
      <c r="L856" s="377"/>
      <c r="M856" s="377"/>
      <c r="N856" s="377"/>
      <c r="O856" s="377"/>
      <c r="P856" s="377"/>
      <c r="Q856" s="377"/>
      <c r="R856" s="377"/>
      <c r="S856" s="377"/>
      <c r="T856" s="377"/>
      <c r="U856" s="377"/>
      <c r="V856" s="377"/>
      <c r="W856" s="377"/>
      <c r="X856" s="377"/>
      <c r="Y856" s="377"/>
      <c r="Z856" s="377"/>
      <c r="AA856" s="377"/>
      <c r="AB856" s="377"/>
      <c r="AC856" s="644"/>
      <c r="AD856" s="644"/>
      <c r="AE856" s="296"/>
      <c r="AF856" s="614"/>
    </row>
    <row r="857" spans="1:40" ht="15" x14ac:dyDescent="0.25">
      <c r="A857" s="293"/>
      <c r="B857" s="328"/>
      <c r="C857" s="349"/>
      <c r="D857" s="644"/>
      <c r="E857" s="644"/>
      <c r="F857" s="644"/>
      <c r="G857" s="644"/>
      <c r="H857" s="942" t="s">
        <v>152</v>
      </c>
      <c r="I857" s="943"/>
      <c r="J857" s="943"/>
      <c r="K857" s="943"/>
      <c r="L857" s="943"/>
      <c r="M857" s="943"/>
      <c r="N857" s="943"/>
      <c r="O857" s="943"/>
      <c r="P857" s="944"/>
      <c r="Q857" s="942" t="s">
        <v>153</v>
      </c>
      <c r="R857" s="943"/>
      <c r="S857" s="943"/>
      <c r="T857" s="944"/>
      <c r="U857" s="416"/>
      <c r="V857" s="644"/>
      <c r="W857" s="644"/>
      <c r="X857" s="644"/>
      <c r="Y857" s="644"/>
      <c r="Z857" s="644"/>
      <c r="AA857" s="644"/>
      <c r="AB857" s="644"/>
      <c r="AC857" s="644"/>
      <c r="AD857" s="644"/>
      <c r="AE857" s="296"/>
      <c r="AF857" s="614"/>
      <c r="AG857" t="s">
        <v>6575</v>
      </c>
      <c r="AH857" t="s">
        <v>6559</v>
      </c>
      <c r="AI857" t="s">
        <v>6578</v>
      </c>
      <c r="AK857" s="706" t="s">
        <v>6602</v>
      </c>
      <c r="AL857" s="706" t="s">
        <v>6603</v>
      </c>
      <c r="AM857" s="706" t="s">
        <v>6558</v>
      </c>
      <c r="AN857" s="706" t="s">
        <v>6581</v>
      </c>
    </row>
    <row r="858" spans="1:40" ht="15" x14ac:dyDescent="0.25">
      <c r="A858" s="293"/>
      <c r="B858" s="328"/>
      <c r="C858" s="349"/>
      <c r="D858" s="644"/>
      <c r="E858" s="644"/>
      <c r="F858" s="644"/>
      <c r="G858" s="644"/>
      <c r="H858" s="627" t="s">
        <v>483</v>
      </c>
      <c r="I858" s="645" t="s">
        <v>559</v>
      </c>
      <c r="J858" s="625"/>
      <c r="K858" s="625"/>
      <c r="L858" s="625"/>
      <c r="M858" s="625"/>
      <c r="N858" s="625"/>
      <c r="O858" s="625"/>
      <c r="P858" s="626"/>
      <c r="Q858" s="1011"/>
      <c r="R858" s="1012"/>
      <c r="S858" s="1012"/>
      <c r="T858" s="1013"/>
      <c r="U858" s="631"/>
      <c r="V858" s="644"/>
      <c r="W858" s="644"/>
      <c r="X858" s="644"/>
      <c r="Y858" s="644"/>
      <c r="Z858" s="644"/>
      <c r="AA858" s="644"/>
      <c r="AB858" s="644"/>
      <c r="AC858" s="644"/>
      <c r="AD858" s="644"/>
      <c r="AE858" s="296"/>
      <c r="AF858" s="614"/>
      <c r="AG858" s="706">
        <f>IF(OR(Q858="",Q858="NS"),1,LEN(Q858)-LEN(INT(Q858))-1)</f>
        <v>1</v>
      </c>
      <c r="AH858" s="706">
        <f>IF(AG858&lt;6,0,1)</f>
        <v>0</v>
      </c>
      <c r="AI858" s="706">
        <f>IF(OR(Q858="",Q858="NS",Q858&lt;=100),0,1)</f>
        <v>0</v>
      </c>
      <c r="AK858" s="750">
        <f>+B851</f>
        <v>0</v>
      </c>
      <c r="AL858" s="750">
        <f>+SUM(Q858:T867)</f>
        <v>0</v>
      </c>
      <c r="AM858" s="706">
        <f>+COUNTIF(Q858:T867,"NS")</f>
        <v>0</v>
      </c>
      <c r="AN858" s="751">
        <f>IF(OR(AND(AK858=0,AM858&gt;0),AND(AK858="NS",AL858=0,AM858=0),AND(AK858="NS",AL858&gt;0,AL858&lt;&gt;"NS")),1,IF(OR(AH854=40,AND(AK858="NS",AL858=0,AM858&gt;0),AND(AM858&gt;=2,AL858&lt;AK858),AK858=AL858),0,1))</f>
        <v>0</v>
      </c>
    </row>
    <row r="859" spans="1:40" ht="15" x14ac:dyDescent="0.25">
      <c r="A859" s="293"/>
      <c r="B859" s="328"/>
      <c r="C859" s="350"/>
      <c r="D859" s="644"/>
      <c r="E859" s="644"/>
      <c r="F859" s="644"/>
      <c r="G859" s="644"/>
      <c r="H859" s="418" t="s">
        <v>484</v>
      </c>
      <c r="I859" s="1008" t="s">
        <v>560</v>
      </c>
      <c r="J859" s="1009"/>
      <c r="K859" s="1009"/>
      <c r="L859" s="1009"/>
      <c r="M859" s="1009"/>
      <c r="N859" s="1009"/>
      <c r="O859" s="1009"/>
      <c r="P859" s="1010"/>
      <c r="Q859" s="1011"/>
      <c r="R859" s="1012"/>
      <c r="S859" s="1012"/>
      <c r="T859" s="1013"/>
      <c r="U859" s="644"/>
      <c r="V859" s="644"/>
      <c r="W859" s="644"/>
      <c r="X859" s="644"/>
      <c r="Y859" s="644"/>
      <c r="Z859" s="644"/>
      <c r="AA859" s="644"/>
      <c r="AB859" s="644"/>
      <c r="AC859" s="644"/>
      <c r="AD859" s="644"/>
      <c r="AE859" s="296"/>
      <c r="AF859" s="614"/>
      <c r="AG859" s="706">
        <f t="shared" ref="AG859:AG867" si="62">IF(OR(Q859="",Q859="NS"),1,LEN(Q859)-LEN(INT(Q859))-1)</f>
        <v>1</v>
      </c>
      <c r="AH859" s="706">
        <f t="shared" ref="AH859:AH867" si="63">IF(AG859&lt;6,0,1)</f>
        <v>0</v>
      </c>
      <c r="AI859" s="706">
        <f t="shared" ref="AI859:AI867" si="64">IF(OR(Q859="",Q859="NS",Q859&lt;=100),0,1)</f>
        <v>0</v>
      </c>
    </row>
    <row r="860" spans="1:40" ht="24" customHeight="1" x14ac:dyDescent="0.25">
      <c r="A860" s="293"/>
      <c r="B860" s="328"/>
      <c r="C860" s="350"/>
      <c r="D860" s="644"/>
      <c r="E860" s="644"/>
      <c r="F860" s="644"/>
      <c r="G860" s="644"/>
      <c r="H860" s="418" t="s">
        <v>485</v>
      </c>
      <c r="I860" s="1008" t="s">
        <v>978</v>
      </c>
      <c r="J860" s="1009"/>
      <c r="K860" s="1009"/>
      <c r="L860" s="1009"/>
      <c r="M860" s="1009"/>
      <c r="N860" s="1009"/>
      <c r="O860" s="1009"/>
      <c r="P860" s="1010"/>
      <c r="Q860" s="1011"/>
      <c r="R860" s="1012"/>
      <c r="S860" s="1012"/>
      <c r="T860" s="1013"/>
      <c r="U860" s="644"/>
      <c r="V860" s="644"/>
      <c r="W860" s="644"/>
      <c r="X860" s="644"/>
      <c r="Y860" s="644"/>
      <c r="Z860" s="644"/>
      <c r="AA860" s="644"/>
      <c r="AB860" s="644"/>
      <c r="AC860" s="644"/>
      <c r="AD860" s="644"/>
      <c r="AE860" s="296"/>
      <c r="AF860" s="614"/>
      <c r="AG860" s="706">
        <f t="shared" si="62"/>
        <v>1</v>
      </c>
      <c r="AH860" s="706">
        <f t="shared" si="63"/>
        <v>0</v>
      </c>
      <c r="AI860" s="706">
        <f t="shared" si="64"/>
        <v>0</v>
      </c>
    </row>
    <row r="861" spans="1:40" ht="27" customHeight="1" x14ac:dyDescent="0.25">
      <c r="A861" s="293"/>
      <c r="B861" s="328"/>
      <c r="C861" s="349"/>
      <c r="D861" s="644"/>
      <c r="E861" s="644"/>
      <c r="F861" s="644"/>
      <c r="G861" s="644"/>
      <c r="H861" s="418" t="s">
        <v>81</v>
      </c>
      <c r="I861" s="1008" t="s">
        <v>979</v>
      </c>
      <c r="J861" s="1009"/>
      <c r="K861" s="1009"/>
      <c r="L861" s="1009"/>
      <c r="M861" s="1009"/>
      <c r="N861" s="1009"/>
      <c r="O861" s="1009"/>
      <c r="P861" s="1010"/>
      <c r="Q861" s="1011"/>
      <c r="R861" s="1012"/>
      <c r="S861" s="1012"/>
      <c r="T861" s="1013"/>
      <c r="U861" s="644"/>
      <c r="V861" s="644"/>
      <c r="W861" s="644"/>
      <c r="X861" s="644"/>
      <c r="Y861" s="644"/>
      <c r="Z861" s="644"/>
      <c r="AA861" s="644"/>
      <c r="AB861" s="644"/>
      <c r="AC861" s="644"/>
      <c r="AD861" s="644"/>
      <c r="AE861" s="296"/>
      <c r="AF861" s="614"/>
      <c r="AG861" s="706">
        <f t="shared" si="62"/>
        <v>1</v>
      </c>
      <c r="AH861" s="706">
        <f t="shared" si="63"/>
        <v>0</v>
      </c>
      <c r="AI861" s="706">
        <f t="shared" si="64"/>
        <v>0</v>
      </c>
    </row>
    <row r="862" spans="1:40" ht="15" x14ac:dyDescent="0.25">
      <c r="A862" s="293"/>
      <c r="B862" s="328"/>
      <c r="C862" s="644"/>
      <c r="D862" s="644"/>
      <c r="E862" s="644"/>
      <c r="F862" s="644"/>
      <c r="G862" s="644"/>
      <c r="H862" s="418" t="s">
        <v>90</v>
      </c>
      <c r="I862" s="1008" t="s">
        <v>561</v>
      </c>
      <c r="J862" s="1009"/>
      <c r="K862" s="1009"/>
      <c r="L862" s="1009"/>
      <c r="M862" s="1009"/>
      <c r="N862" s="1009"/>
      <c r="O862" s="1009"/>
      <c r="P862" s="1010"/>
      <c r="Q862" s="1011"/>
      <c r="R862" s="1012"/>
      <c r="S862" s="1012"/>
      <c r="T862" s="1013"/>
      <c r="U862" s="644"/>
      <c r="V862" s="644"/>
      <c r="W862" s="644"/>
      <c r="X862" s="644"/>
      <c r="Y862" s="644"/>
      <c r="Z862" s="644"/>
      <c r="AA862" s="644"/>
      <c r="AB862" s="644"/>
      <c r="AC862" s="644"/>
      <c r="AD862" s="644"/>
      <c r="AE862" s="296"/>
      <c r="AF862" s="614"/>
      <c r="AG862" s="706">
        <f t="shared" si="62"/>
        <v>1</v>
      </c>
      <c r="AH862" s="706">
        <f t="shared" si="63"/>
        <v>0</v>
      </c>
      <c r="AI862" s="706">
        <f t="shared" si="64"/>
        <v>0</v>
      </c>
    </row>
    <row r="863" spans="1:40" ht="15" x14ac:dyDescent="0.25">
      <c r="A863" s="293"/>
      <c r="B863" s="328"/>
      <c r="C863" s="644"/>
      <c r="D863" s="644"/>
      <c r="E863" s="644"/>
      <c r="F863" s="644"/>
      <c r="G863" s="644"/>
      <c r="H863" s="418" t="s">
        <v>91</v>
      </c>
      <c r="I863" s="1008" t="s">
        <v>562</v>
      </c>
      <c r="J863" s="1009"/>
      <c r="K863" s="1009"/>
      <c r="L863" s="1009"/>
      <c r="M863" s="1009"/>
      <c r="N863" s="1009"/>
      <c r="O863" s="1009"/>
      <c r="P863" s="1010"/>
      <c r="Q863" s="1011"/>
      <c r="R863" s="1012"/>
      <c r="S863" s="1012"/>
      <c r="T863" s="1013"/>
      <c r="U863" s="644"/>
      <c r="V863" s="644"/>
      <c r="W863" s="644"/>
      <c r="X863" s="644"/>
      <c r="Y863" s="644"/>
      <c r="Z863" s="644"/>
      <c r="AA863" s="644"/>
      <c r="AB863" s="644"/>
      <c r="AC863" s="644"/>
      <c r="AD863" s="644"/>
      <c r="AE863" s="296"/>
      <c r="AF863" s="614"/>
      <c r="AG863" s="706">
        <f t="shared" si="62"/>
        <v>1</v>
      </c>
      <c r="AH863" s="706">
        <f t="shared" si="63"/>
        <v>0</v>
      </c>
      <c r="AI863" s="706">
        <f t="shared" si="64"/>
        <v>0</v>
      </c>
    </row>
    <row r="864" spans="1:40" ht="15" x14ac:dyDescent="0.25">
      <c r="A864" s="293"/>
      <c r="B864" s="328"/>
      <c r="C864" s="644"/>
      <c r="D864" s="644"/>
      <c r="E864" s="644"/>
      <c r="F864" s="644"/>
      <c r="G864" s="644"/>
      <c r="H864" s="418" t="s">
        <v>92</v>
      </c>
      <c r="I864" s="1008" t="s">
        <v>215</v>
      </c>
      <c r="J864" s="1009"/>
      <c r="K864" s="1009"/>
      <c r="L864" s="1009"/>
      <c r="M864" s="1009"/>
      <c r="N864" s="1009"/>
      <c r="O864" s="1009"/>
      <c r="P864" s="1010"/>
      <c r="Q864" s="1011"/>
      <c r="R864" s="1012"/>
      <c r="S864" s="1012"/>
      <c r="T864" s="1013"/>
      <c r="U864" s="644"/>
      <c r="V864" s="644"/>
      <c r="W864" s="644"/>
      <c r="X864" s="644"/>
      <c r="Y864" s="644"/>
      <c r="Z864" s="644"/>
      <c r="AA864" s="644"/>
      <c r="AB864" s="644"/>
      <c r="AC864" s="644"/>
      <c r="AD864" s="644"/>
      <c r="AE864" s="296"/>
      <c r="AF864" s="614"/>
      <c r="AG864" s="706">
        <f t="shared" si="62"/>
        <v>1</v>
      </c>
      <c r="AH864" s="706">
        <f t="shared" si="63"/>
        <v>0</v>
      </c>
      <c r="AI864" s="706">
        <f t="shared" si="64"/>
        <v>0</v>
      </c>
    </row>
    <row r="865" spans="1:35" ht="15" x14ac:dyDescent="0.25">
      <c r="A865" s="293"/>
      <c r="B865" s="328"/>
      <c r="C865" s="644"/>
      <c r="D865" s="644"/>
      <c r="E865" s="644"/>
      <c r="F865" s="644"/>
      <c r="G865" s="644"/>
      <c r="H865" s="418" t="s">
        <v>93</v>
      </c>
      <c r="I865" s="1008" t="s">
        <v>563</v>
      </c>
      <c r="J865" s="1009"/>
      <c r="K865" s="1009"/>
      <c r="L865" s="1009"/>
      <c r="M865" s="1009"/>
      <c r="N865" s="1009"/>
      <c r="O865" s="1009"/>
      <c r="P865" s="1010"/>
      <c r="Q865" s="1011"/>
      <c r="R865" s="1012"/>
      <c r="S865" s="1012"/>
      <c r="T865" s="1013"/>
      <c r="U865" s="644"/>
      <c r="V865" s="644"/>
      <c r="W865" s="644"/>
      <c r="X865" s="644"/>
      <c r="Y865" s="644"/>
      <c r="Z865" s="644"/>
      <c r="AA865" s="644"/>
      <c r="AB865" s="644"/>
      <c r="AC865" s="644"/>
      <c r="AD865" s="644"/>
      <c r="AE865" s="296"/>
      <c r="AF865" s="614"/>
      <c r="AG865" s="706">
        <f t="shared" si="62"/>
        <v>1</v>
      </c>
      <c r="AH865" s="706">
        <f t="shared" si="63"/>
        <v>0</v>
      </c>
      <c r="AI865" s="706">
        <f t="shared" si="64"/>
        <v>0</v>
      </c>
    </row>
    <row r="866" spans="1:35" ht="15" x14ac:dyDescent="0.25">
      <c r="A866" s="293"/>
      <c r="B866" s="328"/>
      <c r="C866" s="644"/>
      <c r="D866" s="644"/>
      <c r="E866" s="644"/>
      <c r="F866" s="644"/>
      <c r="G866" s="644"/>
      <c r="H866" s="418" t="s">
        <v>83</v>
      </c>
      <c r="I866" s="1008" t="s">
        <v>450</v>
      </c>
      <c r="J866" s="1009"/>
      <c r="K866" s="1009"/>
      <c r="L866" s="1009"/>
      <c r="M866" s="1009"/>
      <c r="N866" s="1009"/>
      <c r="O866" s="1009"/>
      <c r="P866" s="1010"/>
      <c r="Q866" s="1011"/>
      <c r="R866" s="1012"/>
      <c r="S866" s="1012"/>
      <c r="T866" s="1013"/>
      <c r="U866" s="644"/>
      <c r="V866" s="644"/>
      <c r="W866" s="644"/>
      <c r="X866" s="644"/>
      <c r="Y866" s="644"/>
      <c r="Z866" s="644"/>
      <c r="AA866" s="644"/>
      <c r="AB866" s="644"/>
      <c r="AC866" s="644"/>
      <c r="AD866" s="644"/>
      <c r="AE866" s="296"/>
      <c r="AF866" s="614"/>
      <c r="AG866" s="706">
        <f t="shared" si="62"/>
        <v>1</v>
      </c>
      <c r="AH866" s="706">
        <f t="shared" si="63"/>
        <v>0</v>
      </c>
      <c r="AI866" s="706">
        <f t="shared" si="64"/>
        <v>0</v>
      </c>
    </row>
    <row r="867" spans="1:35" ht="15" x14ac:dyDescent="0.25">
      <c r="A867" s="293"/>
      <c r="B867" s="328"/>
      <c r="C867" s="644"/>
      <c r="D867" s="644"/>
      <c r="E867" s="644"/>
      <c r="F867" s="644"/>
      <c r="G867" s="644"/>
      <c r="H867" s="418" t="s">
        <v>110</v>
      </c>
      <c r="I867" s="1008" t="s">
        <v>131</v>
      </c>
      <c r="J867" s="1009"/>
      <c r="K867" s="1009"/>
      <c r="L867" s="1009"/>
      <c r="M867" s="1009"/>
      <c r="N867" s="1009"/>
      <c r="O867" s="1009"/>
      <c r="P867" s="1010"/>
      <c r="Q867" s="1011"/>
      <c r="R867" s="1012"/>
      <c r="S867" s="1012"/>
      <c r="T867" s="1013"/>
      <c r="U867" s="644"/>
      <c r="V867" s="644"/>
      <c r="W867" s="644"/>
      <c r="X867" s="644"/>
      <c r="Y867" s="644"/>
      <c r="Z867" s="644"/>
      <c r="AA867" s="644"/>
      <c r="AB867" s="644"/>
      <c r="AC867" s="644"/>
      <c r="AD867" s="644"/>
      <c r="AE867" s="296"/>
      <c r="AF867" s="614"/>
      <c r="AG867" s="706">
        <f t="shared" si="62"/>
        <v>1</v>
      </c>
      <c r="AH867" s="706">
        <f t="shared" si="63"/>
        <v>0</v>
      </c>
      <c r="AI867" s="706">
        <f t="shared" si="64"/>
        <v>0</v>
      </c>
    </row>
    <row r="868" spans="1:35" ht="15.75" x14ac:dyDescent="0.25">
      <c r="A868" s="293"/>
      <c r="B868" s="328"/>
      <c r="C868" s="644"/>
      <c r="D868" s="644"/>
      <c r="E868" s="644"/>
      <c r="F868" s="644"/>
      <c r="G868" s="644"/>
      <c r="H868" s="644"/>
      <c r="I868" s="644"/>
      <c r="J868" s="325"/>
      <c r="K868" s="380"/>
      <c r="L868" s="380"/>
      <c r="M868" s="380"/>
      <c r="N868" s="380"/>
      <c r="O868" s="380"/>
      <c r="P868" s="410" t="s">
        <v>487</v>
      </c>
      <c r="Q868" s="1014">
        <f>IF(AND(SUM(Q858:T867)=0,COUNTIF(Q858:T867,"NS")&gt;0),"NS",SUM(Q858:T867))</f>
        <v>0</v>
      </c>
      <c r="R868" s="1015"/>
      <c r="S868" s="1015"/>
      <c r="T868" s="1016"/>
      <c r="U868" s="644"/>
      <c r="V868" s="644"/>
      <c r="W868" s="644"/>
      <c r="X868" s="644"/>
      <c r="Y868" s="644"/>
      <c r="Z868" s="644"/>
      <c r="AA868" s="644"/>
      <c r="AB868" s="644"/>
      <c r="AC868" s="644"/>
      <c r="AD868" s="644"/>
      <c r="AE868" s="296"/>
      <c r="AF868" s="614"/>
      <c r="AH868" s="691">
        <f>SUM(AH858:AH867)</f>
        <v>0</v>
      </c>
      <c r="AI868" s="691">
        <f>SUM(AI858:AI867)</f>
        <v>0</v>
      </c>
    </row>
    <row r="869" spans="1:35" ht="15" x14ac:dyDescent="0.25">
      <c r="A869" s="293"/>
      <c r="B869" s="837" t="str">
        <f>IF(AH868=0,"","ERROR: El porcentaje registrado no puede exceder de 5 decimales")</f>
        <v/>
      </c>
      <c r="C869" s="837"/>
      <c r="D869" s="837"/>
      <c r="E869" s="837"/>
      <c r="F869" s="837"/>
      <c r="G869" s="837"/>
      <c r="H869" s="837"/>
      <c r="I869" s="837"/>
      <c r="J869" s="837"/>
      <c r="K869" s="837"/>
      <c r="L869" s="837"/>
      <c r="M869" s="837"/>
      <c r="N869" s="837"/>
      <c r="O869" s="837"/>
      <c r="P869" s="837"/>
      <c r="Q869" s="837"/>
      <c r="R869" s="837"/>
      <c r="S869" s="837"/>
      <c r="T869" s="837"/>
      <c r="U869" s="837"/>
      <c r="V869" s="837"/>
      <c r="W869" s="837"/>
      <c r="X869" s="837"/>
      <c r="Y869" s="837"/>
      <c r="Z869" s="837"/>
      <c r="AA869" s="837"/>
      <c r="AB869" s="837"/>
      <c r="AC869" s="837"/>
      <c r="AD869" s="837"/>
      <c r="AE869" s="296"/>
      <c r="AF869" s="614"/>
      <c r="AH869" s="691"/>
      <c r="AI869" s="691"/>
    </row>
    <row r="870" spans="1:35" ht="15" x14ac:dyDescent="0.25">
      <c r="A870" s="293"/>
      <c r="B870" s="837" t="str">
        <f>IF(AI868=0,"","ERROR: El porcentaje registrado no puede ser mayor a 100")</f>
        <v/>
      </c>
      <c r="C870" s="837"/>
      <c r="D870" s="837"/>
      <c r="E870" s="837"/>
      <c r="F870" s="837"/>
      <c r="G870" s="837"/>
      <c r="H870" s="837"/>
      <c r="I870" s="837"/>
      <c r="J870" s="837"/>
      <c r="K870" s="837"/>
      <c r="L870" s="837"/>
      <c r="M870" s="837"/>
      <c r="N870" s="837"/>
      <c r="O870" s="837"/>
      <c r="P870" s="837"/>
      <c r="Q870" s="837"/>
      <c r="R870" s="837"/>
      <c r="S870" s="837"/>
      <c r="T870" s="837"/>
      <c r="U870" s="837"/>
      <c r="V870" s="837"/>
      <c r="W870" s="837"/>
      <c r="X870" s="837"/>
      <c r="Y870" s="837"/>
      <c r="Z870" s="837"/>
      <c r="AA870" s="837"/>
      <c r="AB870" s="837"/>
      <c r="AC870" s="837"/>
      <c r="AD870" s="837"/>
      <c r="AE870" s="296"/>
      <c r="AF870" s="614"/>
      <c r="AH870" s="691"/>
      <c r="AI870" s="691"/>
    </row>
    <row r="871" spans="1:35" ht="15" x14ac:dyDescent="0.25">
      <c r="A871" s="293"/>
      <c r="B871" s="837" t="str">
        <f>IF(AN858=0,"","ERROR: Revisar La suma de los datos registrados ya que no coincide con la pregunta anterior")</f>
        <v/>
      </c>
      <c r="C871" s="837"/>
      <c r="D871" s="837"/>
      <c r="E871" s="837"/>
      <c r="F871" s="837"/>
      <c r="G871" s="837"/>
      <c r="H871" s="837"/>
      <c r="I871" s="837"/>
      <c r="J871" s="837"/>
      <c r="K871" s="837"/>
      <c r="L871" s="837"/>
      <c r="M871" s="837"/>
      <c r="N871" s="837"/>
      <c r="O871" s="837"/>
      <c r="P871" s="837"/>
      <c r="Q871" s="837"/>
      <c r="R871" s="837"/>
      <c r="S871" s="837"/>
      <c r="T871" s="837"/>
      <c r="U871" s="837"/>
      <c r="V871" s="837"/>
      <c r="W871" s="837"/>
      <c r="X871" s="837"/>
      <c r="Y871" s="837"/>
      <c r="Z871" s="837"/>
      <c r="AA871" s="837"/>
      <c r="AB871" s="837"/>
      <c r="AC871" s="837"/>
      <c r="AD871" s="837"/>
      <c r="AE871" s="296"/>
      <c r="AF871" s="614"/>
    </row>
    <row r="872" spans="1:35" ht="15.75" thickBot="1" x14ac:dyDescent="0.3">
      <c r="A872" s="293"/>
      <c r="B872" s="855" t="str">
        <f>IF(OR(AH854=40,AH854=30),"","ERROR: Favor de llenar todas la celdas, si no se cuenta con la información registrar NS")</f>
        <v/>
      </c>
      <c r="C872" s="855"/>
      <c r="D872" s="855"/>
      <c r="E872" s="855"/>
      <c r="F872" s="855"/>
      <c r="G872" s="855"/>
      <c r="H872" s="855"/>
      <c r="I872" s="855"/>
      <c r="J872" s="855"/>
      <c r="K872" s="855"/>
      <c r="L872" s="855"/>
      <c r="M872" s="855"/>
      <c r="N872" s="855"/>
      <c r="O872" s="855"/>
      <c r="P872" s="855"/>
      <c r="Q872" s="855"/>
      <c r="R872" s="855"/>
      <c r="S872" s="855"/>
      <c r="T872" s="855"/>
      <c r="U872" s="855"/>
      <c r="V872" s="855"/>
      <c r="W872" s="855"/>
      <c r="X872" s="855"/>
      <c r="Y872" s="855"/>
      <c r="Z872" s="855"/>
      <c r="AA872" s="855"/>
      <c r="AB872" s="855"/>
      <c r="AC872" s="855"/>
      <c r="AD872" s="855"/>
      <c r="AE872" s="296"/>
      <c r="AF872" s="614"/>
    </row>
    <row r="873" spans="1:35" ht="15.75" thickBot="1" x14ac:dyDescent="0.3">
      <c r="A873" s="293"/>
      <c r="B873" s="1017" t="s">
        <v>565</v>
      </c>
      <c r="C873" s="1018"/>
      <c r="D873" s="1018"/>
      <c r="E873" s="1018"/>
      <c r="F873" s="1018"/>
      <c r="G873" s="1018"/>
      <c r="H873" s="1018"/>
      <c r="I873" s="1018"/>
      <c r="J873" s="1018"/>
      <c r="K873" s="1018"/>
      <c r="L873" s="1018"/>
      <c r="M873" s="1018"/>
      <c r="N873" s="1018"/>
      <c r="O873" s="1018"/>
      <c r="P873" s="1018"/>
      <c r="Q873" s="1018"/>
      <c r="R873" s="1018"/>
      <c r="S873" s="1018"/>
      <c r="T873" s="1018"/>
      <c r="U873" s="1018"/>
      <c r="V873" s="1018"/>
      <c r="W873" s="1018"/>
      <c r="X873" s="1018"/>
      <c r="Y873" s="1018"/>
      <c r="Z873" s="1018"/>
      <c r="AA873" s="1018"/>
      <c r="AB873" s="1018"/>
      <c r="AC873" s="1018"/>
      <c r="AD873" s="1018"/>
      <c r="AE873" s="296"/>
      <c r="AF873" s="614"/>
    </row>
    <row r="874" spans="1:35" ht="15" x14ac:dyDescent="0.25">
      <c r="A874" s="359"/>
      <c r="B874" s="935" t="s">
        <v>71</v>
      </c>
      <c r="C874" s="936"/>
      <c r="D874" s="936"/>
      <c r="E874" s="936"/>
      <c r="F874" s="936"/>
      <c r="G874" s="936"/>
      <c r="H874" s="936"/>
      <c r="I874" s="936"/>
      <c r="J874" s="936"/>
      <c r="K874" s="936"/>
      <c r="L874" s="936"/>
      <c r="M874" s="936"/>
      <c r="N874" s="936"/>
      <c r="O874" s="936"/>
      <c r="P874" s="936"/>
      <c r="Q874" s="936"/>
      <c r="R874" s="936"/>
      <c r="S874" s="936"/>
      <c r="T874" s="936"/>
      <c r="U874" s="936"/>
      <c r="V874" s="936"/>
      <c r="W874" s="936"/>
      <c r="X874" s="936"/>
      <c r="Y874" s="936"/>
      <c r="Z874" s="936"/>
      <c r="AA874" s="936"/>
      <c r="AB874" s="936"/>
      <c r="AC874" s="936"/>
      <c r="AD874" s="937"/>
      <c r="AE874" s="361"/>
      <c r="AF874" s="614"/>
    </row>
    <row r="875" spans="1:35" ht="35.25" customHeight="1" x14ac:dyDescent="0.25">
      <c r="A875" s="362"/>
      <c r="B875" s="363"/>
      <c r="C875" s="938" t="s">
        <v>566</v>
      </c>
      <c r="D875" s="938"/>
      <c r="E875" s="938"/>
      <c r="F875" s="938"/>
      <c r="G875" s="938"/>
      <c r="H875" s="938"/>
      <c r="I875" s="938"/>
      <c r="J875" s="938"/>
      <c r="K875" s="938"/>
      <c r="L875" s="938"/>
      <c r="M875" s="938"/>
      <c r="N875" s="938"/>
      <c r="O875" s="938"/>
      <c r="P875" s="938"/>
      <c r="Q875" s="938"/>
      <c r="R875" s="938"/>
      <c r="S875" s="938"/>
      <c r="T875" s="938"/>
      <c r="U875" s="938"/>
      <c r="V875" s="938"/>
      <c r="W875" s="938"/>
      <c r="X875" s="938"/>
      <c r="Y875" s="938"/>
      <c r="Z875" s="938"/>
      <c r="AA875" s="938"/>
      <c r="AB875" s="938"/>
      <c r="AC875" s="938"/>
      <c r="AD875" s="939"/>
      <c r="AE875" s="333"/>
      <c r="AF875" s="614"/>
    </row>
    <row r="876" spans="1:35" ht="36" customHeight="1" x14ac:dyDescent="0.25">
      <c r="A876" s="362"/>
      <c r="B876" s="363"/>
      <c r="C876" s="840" t="s">
        <v>235</v>
      </c>
      <c r="D876" s="840"/>
      <c r="E876" s="840"/>
      <c r="F876" s="840"/>
      <c r="G876" s="840"/>
      <c r="H876" s="840"/>
      <c r="I876" s="840"/>
      <c r="J876" s="840"/>
      <c r="K876" s="840"/>
      <c r="L876" s="840"/>
      <c r="M876" s="840"/>
      <c r="N876" s="840"/>
      <c r="O876" s="840"/>
      <c r="P876" s="840"/>
      <c r="Q876" s="840"/>
      <c r="R876" s="840"/>
      <c r="S876" s="840"/>
      <c r="T876" s="840"/>
      <c r="U876" s="840"/>
      <c r="V876" s="840"/>
      <c r="W876" s="840"/>
      <c r="X876" s="840"/>
      <c r="Y876" s="840"/>
      <c r="Z876" s="840"/>
      <c r="AA876" s="840"/>
      <c r="AB876" s="840"/>
      <c r="AC876" s="840"/>
      <c r="AD876" s="841"/>
      <c r="AE876" s="333"/>
      <c r="AF876" s="614"/>
    </row>
    <row r="877" spans="1:35" ht="27.75" customHeight="1" x14ac:dyDescent="0.25">
      <c r="A877" s="362"/>
      <c r="B877" s="363"/>
      <c r="C877" s="840" t="s">
        <v>225</v>
      </c>
      <c r="D877" s="840"/>
      <c r="E877" s="840"/>
      <c r="F877" s="840"/>
      <c r="G877" s="840"/>
      <c r="H877" s="840"/>
      <c r="I877" s="840"/>
      <c r="J877" s="840"/>
      <c r="K877" s="840"/>
      <c r="L877" s="840"/>
      <c r="M877" s="840"/>
      <c r="N877" s="840"/>
      <c r="O877" s="840"/>
      <c r="P877" s="840"/>
      <c r="Q877" s="840"/>
      <c r="R877" s="840"/>
      <c r="S877" s="840"/>
      <c r="T877" s="840"/>
      <c r="U877" s="840"/>
      <c r="V877" s="840"/>
      <c r="W877" s="840"/>
      <c r="X877" s="840"/>
      <c r="Y877" s="840"/>
      <c r="Z877" s="840"/>
      <c r="AA877" s="840"/>
      <c r="AB877" s="840"/>
      <c r="AC877" s="840"/>
      <c r="AD877" s="841"/>
      <c r="AE877" s="333"/>
      <c r="AF877" s="614"/>
    </row>
    <row r="878" spans="1:35" ht="15" x14ac:dyDescent="0.25">
      <c r="A878" s="359"/>
      <c r="B878" s="364"/>
      <c r="C878" s="842" t="s">
        <v>226</v>
      </c>
      <c r="D878" s="842"/>
      <c r="E878" s="842"/>
      <c r="F878" s="842"/>
      <c r="G878" s="842"/>
      <c r="H878" s="842"/>
      <c r="I878" s="842"/>
      <c r="J878" s="842"/>
      <c r="K878" s="842"/>
      <c r="L878" s="842"/>
      <c r="M878" s="842"/>
      <c r="N878" s="842"/>
      <c r="O878" s="842"/>
      <c r="P878" s="842"/>
      <c r="Q878" s="842"/>
      <c r="R878" s="842"/>
      <c r="S878" s="842"/>
      <c r="T878" s="842"/>
      <c r="U878" s="842"/>
      <c r="V878" s="842"/>
      <c r="W878" s="842"/>
      <c r="X878" s="842"/>
      <c r="Y878" s="842"/>
      <c r="Z878" s="842"/>
      <c r="AA878" s="842"/>
      <c r="AB878" s="842"/>
      <c r="AC878" s="842"/>
      <c r="AD878" s="843"/>
      <c r="AE878" s="323"/>
      <c r="AF878" s="614"/>
    </row>
    <row r="879" spans="1:35" ht="15" x14ac:dyDescent="0.25">
      <c r="A879" s="293"/>
      <c r="B879" s="338"/>
      <c r="C879" s="338"/>
      <c r="D879" s="338"/>
      <c r="E879" s="338"/>
      <c r="F879" s="338"/>
      <c r="G879" s="338"/>
      <c r="H879" s="338"/>
      <c r="I879" s="338"/>
      <c r="J879" s="338"/>
      <c r="K879" s="338"/>
      <c r="L879" s="338"/>
      <c r="M879" s="338"/>
      <c r="N879" s="338"/>
      <c r="O879" s="338"/>
      <c r="P879" s="338"/>
      <c r="Q879" s="338"/>
      <c r="R879" s="338"/>
      <c r="S879" s="338"/>
      <c r="T879" s="338"/>
      <c r="U879" s="338"/>
      <c r="V879" s="338"/>
      <c r="W879" s="338"/>
      <c r="X879" s="338"/>
      <c r="Y879" s="338"/>
      <c r="Z879" s="338"/>
      <c r="AA879" s="338"/>
      <c r="AB879" s="338"/>
      <c r="AC879" s="338"/>
      <c r="AD879" s="338"/>
      <c r="AE879" s="296"/>
      <c r="AF879" s="614"/>
    </row>
    <row r="880" spans="1:35" ht="37.5" customHeight="1" x14ac:dyDescent="0.25">
      <c r="A880" s="404" t="s">
        <v>572</v>
      </c>
      <c r="B880" s="859" t="s">
        <v>980</v>
      </c>
      <c r="C880" s="859"/>
      <c r="D880" s="859"/>
      <c r="E880" s="859"/>
      <c r="F880" s="859"/>
      <c r="G880" s="859"/>
      <c r="H880" s="859"/>
      <c r="I880" s="859"/>
      <c r="J880" s="859"/>
      <c r="K880" s="859"/>
      <c r="L880" s="859"/>
      <c r="M880" s="859"/>
      <c r="N880" s="859"/>
      <c r="O880" s="859"/>
      <c r="P880" s="859"/>
      <c r="Q880" s="859"/>
      <c r="R880" s="859"/>
      <c r="S880" s="859"/>
      <c r="T880" s="859"/>
      <c r="U880" s="859"/>
      <c r="V880" s="859"/>
      <c r="W880" s="859"/>
      <c r="X880" s="859"/>
      <c r="Y880" s="859"/>
      <c r="Z880" s="859"/>
      <c r="AA880" s="859"/>
      <c r="AB880" s="859"/>
      <c r="AC880" s="859"/>
      <c r="AD880" s="859"/>
      <c r="AE880" s="296"/>
      <c r="AF880" s="614"/>
    </row>
    <row r="881" spans="1:35" ht="33.75" customHeight="1" x14ac:dyDescent="0.25">
      <c r="A881" s="293"/>
      <c r="B881" s="633"/>
      <c r="C881" s="845" t="s">
        <v>579</v>
      </c>
      <c r="D881" s="845"/>
      <c r="E881" s="845"/>
      <c r="F881" s="845"/>
      <c r="G881" s="845"/>
      <c r="H881" s="845"/>
      <c r="I881" s="845"/>
      <c r="J881" s="845"/>
      <c r="K881" s="845"/>
      <c r="L881" s="845"/>
      <c r="M881" s="845"/>
      <c r="N881" s="845"/>
      <c r="O881" s="845"/>
      <c r="P881" s="845"/>
      <c r="Q881" s="845"/>
      <c r="R881" s="845"/>
      <c r="S881" s="845"/>
      <c r="T881" s="845"/>
      <c r="U881" s="845"/>
      <c r="V881" s="845"/>
      <c r="W881" s="845"/>
      <c r="X881" s="845"/>
      <c r="Y881" s="845"/>
      <c r="Z881" s="845"/>
      <c r="AA881" s="845"/>
      <c r="AB881" s="845"/>
      <c r="AC881" s="845"/>
      <c r="AD881" s="845"/>
      <c r="AE881" s="419"/>
      <c r="AF881" s="614"/>
    </row>
    <row r="882" spans="1:35" ht="24" customHeight="1" x14ac:dyDescent="0.25">
      <c r="A882" s="293"/>
      <c r="B882" s="325"/>
      <c r="C882" s="845" t="s">
        <v>568</v>
      </c>
      <c r="D882" s="845"/>
      <c r="E882" s="845"/>
      <c r="F882" s="845"/>
      <c r="G882" s="845"/>
      <c r="H882" s="845"/>
      <c r="I882" s="845"/>
      <c r="J882" s="845"/>
      <c r="K882" s="845"/>
      <c r="L882" s="845"/>
      <c r="M882" s="845"/>
      <c r="N882" s="845"/>
      <c r="O882" s="845"/>
      <c r="P882" s="845"/>
      <c r="Q882" s="845"/>
      <c r="R882" s="845"/>
      <c r="S882" s="845"/>
      <c r="T882" s="845"/>
      <c r="U882" s="845"/>
      <c r="V882" s="845"/>
      <c r="W882" s="845"/>
      <c r="X882" s="845"/>
      <c r="Y882" s="845"/>
      <c r="Z882" s="845"/>
      <c r="AA882" s="845"/>
      <c r="AB882" s="845"/>
      <c r="AC882" s="845"/>
      <c r="AD882" s="845"/>
      <c r="AE882" s="296"/>
      <c r="AF882" s="614"/>
    </row>
    <row r="883" spans="1:35" ht="15" x14ac:dyDescent="0.25">
      <c r="A883" s="293"/>
      <c r="B883" s="330"/>
      <c r="C883" s="335"/>
      <c r="D883" s="335"/>
      <c r="E883" s="335"/>
      <c r="F883" s="336"/>
      <c r="G883" s="336"/>
      <c r="H883" s="336"/>
      <c r="I883" s="336"/>
      <c r="J883" s="323"/>
      <c r="K883" s="323"/>
      <c r="L883" s="323"/>
      <c r="M883" s="325"/>
      <c r="N883" s="325"/>
      <c r="O883" s="325"/>
      <c r="P883" s="330"/>
      <c r="Q883" s="335"/>
      <c r="R883" s="337"/>
      <c r="S883" s="335"/>
      <c r="T883" s="335"/>
      <c r="U883" s="335"/>
      <c r="V883" s="335"/>
      <c r="W883" s="335"/>
      <c r="X883" s="335"/>
      <c r="Y883" s="335"/>
      <c r="Z883" s="296"/>
      <c r="AA883" s="296"/>
      <c r="AB883" s="296"/>
      <c r="AC883" s="296"/>
      <c r="AD883" s="296"/>
      <c r="AE883" s="296"/>
      <c r="AF883" s="614"/>
    </row>
    <row r="884" spans="1:35" ht="14.25" customHeight="1" x14ac:dyDescent="0.25">
      <c r="A884" s="293"/>
      <c r="B884" s="875" t="s">
        <v>569</v>
      </c>
      <c r="C884" s="876"/>
      <c r="D884" s="876"/>
      <c r="E884" s="876"/>
      <c r="F884" s="876"/>
      <c r="G884" s="876"/>
      <c r="H884" s="876"/>
      <c r="I884" s="876"/>
      <c r="J884" s="876"/>
      <c r="K884" s="876"/>
      <c r="L884" s="876"/>
      <c r="M884" s="877"/>
      <c r="N884" s="875" t="s">
        <v>754</v>
      </c>
      <c r="O884" s="876"/>
      <c r="P884" s="877"/>
      <c r="Q884" s="881" t="s">
        <v>570</v>
      </c>
      <c r="R884" s="881"/>
      <c r="S884" s="881"/>
      <c r="T884" s="881"/>
      <c r="U884" s="881"/>
      <c r="V884" s="881"/>
      <c r="W884" s="881"/>
      <c r="X884" s="881"/>
      <c r="Y884" s="881"/>
      <c r="Z884" s="881"/>
      <c r="AA884" s="881"/>
      <c r="AB884" s="881"/>
      <c r="AC884" s="325"/>
      <c r="AD884" s="296"/>
      <c r="AE884" s="296"/>
      <c r="AF884" s="614"/>
    </row>
    <row r="885" spans="1:35" ht="25.5" customHeight="1" x14ac:dyDescent="0.25">
      <c r="A885" s="293"/>
      <c r="B885" s="983"/>
      <c r="C885" s="984"/>
      <c r="D885" s="984"/>
      <c r="E885" s="984"/>
      <c r="F885" s="984"/>
      <c r="G885" s="984"/>
      <c r="H885" s="984"/>
      <c r="I885" s="984"/>
      <c r="J885" s="984"/>
      <c r="K885" s="984"/>
      <c r="L885" s="984"/>
      <c r="M885" s="985"/>
      <c r="N885" s="983"/>
      <c r="O885" s="984"/>
      <c r="P885" s="985"/>
      <c r="Q885" s="881" t="s">
        <v>755</v>
      </c>
      <c r="R885" s="881"/>
      <c r="S885" s="881" t="s">
        <v>756</v>
      </c>
      <c r="T885" s="881"/>
      <c r="U885" s="881" t="s">
        <v>757</v>
      </c>
      <c r="V885" s="881"/>
      <c r="W885" s="1019" t="s">
        <v>758</v>
      </c>
      <c r="X885" s="1019"/>
      <c r="Y885" s="1019" t="s">
        <v>759</v>
      </c>
      <c r="Z885" s="1019"/>
      <c r="AA885" s="945" t="s">
        <v>760</v>
      </c>
      <c r="AB885" s="945"/>
      <c r="AC885" s="325"/>
      <c r="AD885" s="296"/>
      <c r="AE885" s="296"/>
      <c r="AF885" s="614"/>
    </row>
    <row r="886" spans="1:35" ht="64.5" customHeight="1" x14ac:dyDescent="0.25">
      <c r="A886" s="293"/>
      <c r="B886" s="878"/>
      <c r="C886" s="879"/>
      <c r="D886" s="879"/>
      <c r="E886" s="879"/>
      <c r="F886" s="879"/>
      <c r="G886" s="879"/>
      <c r="H886" s="879"/>
      <c r="I886" s="879"/>
      <c r="J886" s="879"/>
      <c r="K886" s="879"/>
      <c r="L886" s="879"/>
      <c r="M886" s="880"/>
      <c r="N886" s="878"/>
      <c r="O886" s="879"/>
      <c r="P886" s="880"/>
      <c r="Q886" s="881"/>
      <c r="R886" s="881"/>
      <c r="S886" s="881"/>
      <c r="T886" s="881"/>
      <c r="U886" s="881"/>
      <c r="V886" s="881"/>
      <c r="W886" s="1019"/>
      <c r="X886" s="1019"/>
      <c r="Y886" s="1019"/>
      <c r="Z886" s="1019"/>
      <c r="AA886" s="945"/>
      <c r="AB886" s="945"/>
      <c r="AC886" s="325"/>
      <c r="AD886" s="296"/>
      <c r="AE886" s="296"/>
      <c r="AF886" s="614"/>
      <c r="AG886">
        <f>COUNTBLANK(N887:AB887)</f>
        <v>14</v>
      </c>
      <c r="AH886" t="s">
        <v>6604</v>
      </c>
      <c r="AI886" t="s">
        <v>6605</v>
      </c>
    </row>
    <row r="887" spans="1:35" ht="15" x14ac:dyDescent="0.25">
      <c r="A887" s="293"/>
      <c r="B887" s="420" t="s">
        <v>77</v>
      </c>
      <c r="C887" s="848" t="s">
        <v>571</v>
      </c>
      <c r="D887" s="849"/>
      <c r="E887" s="849"/>
      <c r="F887" s="849"/>
      <c r="G887" s="849"/>
      <c r="H887" s="849"/>
      <c r="I887" s="849"/>
      <c r="J887" s="849"/>
      <c r="K887" s="849"/>
      <c r="L887" s="849"/>
      <c r="M887" s="850"/>
      <c r="N887" s="851">
        <v>9</v>
      </c>
      <c r="O887" s="852"/>
      <c r="P887" s="853"/>
      <c r="Q887" s="920"/>
      <c r="R887" s="920"/>
      <c r="S887" s="920"/>
      <c r="T887" s="920"/>
      <c r="U887" s="920"/>
      <c r="V887" s="920"/>
      <c r="W887" s="920"/>
      <c r="X887" s="920"/>
      <c r="Y887" s="920"/>
      <c r="Z887" s="920"/>
      <c r="AA887" s="920"/>
      <c r="AB887" s="920"/>
      <c r="AC887" s="325"/>
      <c r="AD887" s="296"/>
      <c r="AE887" s="296"/>
      <c r="AF887" s="614"/>
      <c r="AG887">
        <f>COUNTBLANK(Q887:AB887)</f>
        <v>12</v>
      </c>
      <c r="AH887">
        <f>IF(AG886=15,0,IF(OR(AND(OR(N887=1,N887=2,N887=3),AG887=6),AND(OR(N887=4,N887=9),AG887=12)),0,1))</f>
        <v>0</v>
      </c>
      <c r="AI887">
        <f>IF(AG886=15,0,IF(OR(N887=4,N887=9),0,IF(AND(OR(N887=1,N887=2,N887=3),AND(COUNTIF(Q887:AB887,4)&lt;6)),0,1)))</f>
        <v>0</v>
      </c>
    </row>
    <row r="888" spans="1:35" ht="15" x14ac:dyDescent="0.25">
      <c r="A888" s="293"/>
      <c r="B888" s="837" t="str">
        <f>IF(AH887=0,"","ERROR: Favor de llenar las celdas correspondientes")</f>
        <v/>
      </c>
      <c r="C888" s="837"/>
      <c r="D888" s="837"/>
      <c r="E888" s="837"/>
      <c r="F888" s="837"/>
      <c r="G888" s="837"/>
      <c r="H888" s="837"/>
      <c r="I888" s="837"/>
      <c r="J888" s="837"/>
      <c r="K888" s="837"/>
      <c r="L888" s="837"/>
      <c r="M888" s="837"/>
      <c r="N888" s="837"/>
      <c r="O888" s="837"/>
      <c r="P888" s="837"/>
      <c r="Q888" s="837"/>
      <c r="R888" s="837"/>
      <c r="S888" s="837"/>
      <c r="T888" s="837"/>
      <c r="U888" s="837"/>
      <c r="V888" s="837"/>
      <c r="W888" s="837"/>
      <c r="X888" s="837"/>
      <c r="Y888" s="837"/>
      <c r="Z888" s="837"/>
      <c r="AA888" s="837"/>
      <c r="AB888" s="837"/>
      <c r="AC888" s="837"/>
      <c r="AD888" s="837"/>
      <c r="AE888" s="296"/>
      <c r="AF888" s="614"/>
    </row>
    <row r="889" spans="1:35" ht="15" x14ac:dyDescent="0.25">
      <c r="A889" s="293"/>
      <c r="B889" s="837" t="str">
        <f>IF(AI887=0,"","ERROR: Favor de revisar la consistencia de sus datos")</f>
        <v/>
      </c>
      <c r="C889" s="837"/>
      <c r="D889" s="837"/>
      <c r="E889" s="837"/>
      <c r="F889" s="837"/>
      <c r="G889" s="837"/>
      <c r="H889" s="837"/>
      <c r="I889" s="837"/>
      <c r="J889" s="837"/>
      <c r="K889" s="837"/>
      <c r="L889" s="837"/>
      <c r="M889" s="837"/>
      <c r="N889" s="837"/>
      <c r="O889" s="837"/>
      <c r="P889" s="837"/>
      <c r="Q889" s="837"/>
      <c r="R889" s="837"/>
      <c r="S889" s="837"/>
      <c r="T889" s="837"/>
      <c r="U889" s="837"/>
      <c r="V889" s="837"/>
      <c r="W889" s="837"/>
      <c r="X889" s="837"/>
      <c r="Y889" s="837"/>
      <c r="Z889" s="837"/>
      <c r="AA889" s="837"/>
      <c r="AB889" s="837"/>
      <c r="AC889" s="837"/>
      <c r="AD889" s="837"/>
      <c r="AE889" s="296"/>
      <c r="AF889" s="614"/>
    </row>
    <row r="890" spans="1:35" ht="15" x14ac:dyDescent="0.25">
      <c r="A890" s="293"/>
      <c r="B890" s="330"/>
      <c r="C890" s="335"/>
      <c r="D890" s="335"/>
      <c r="E890" s="335"/>
      <c r="F890" s="336"/>
      <c r="G890" s="336"/>
      <c r="H890" s="336"/>
      <c r="I890" s="336"/>
      <c r="J890" s="323"/>
      <c r="K890" s="953" t="s">
        <v>488</v>
      </c>
      <c r="L890" s="954"/>
      <c r="M890" s="954"/>
      <c r="N890" s="954"/>
      <c r="O890" s="954"/>
      <c r="P890" s="954"/>
      <c r="Q890" s="954"/>
      <c r="R890" s="954"/>
      <c r="S890" s="954"/>
      <c r="T890" s="954"/>
      <c r="U890" s="954"/>
      <c r="V890" s="955"/>
      <c r="W890" s="335"/>
      <c r="X890" s="335"/>
      <c r="Y890" s="335"/>
      <c r="Z890" s="296"/>
      <c r="AA890" s="296"/>
      <c r="AB890" s="296"/>
      <c r="AC890" s="296"/>
      <c r="AD890" s="296"/>
      <c r="AE890" s="296"/>
      <c r="AF890" s="614"/>
    </row>
    <row r="891" spans="1:35" ht="15" x14ac:dyDescent="0.25">
      <c r="A891" s="293"/>
      <c r="B891" s="330"/>
      <c r="C891" s="335"/>
      <c r="D891" s="335"/>
      <c r="E891" s="335"/>
      <c r="F891" s="336"/>
      <c r="G891" s="336"/>
      <c r="H891" s="336"/>
      <c r="I891" s="336"/>
      <c r="J891" s="323"/>
      <c r="K891" s="396" t="s">
        <v>77</v>
      </c>
      <c r="L891" s="1005" t="s">
        <v>418</v>
      </c>
      <c r="M891" s="1006"/>
      <c r="N891" s="1006"/>
      <c r="O891" s="1006"/>
      <c r="P891" s="1006"/>
      <c r="Q891" s="1006"/>
      <c r="R891" s="1006"/>
      <c r="S891" s="1006"/>
      <c r="T891" s="1006"/>
      <c r="U891" s="1006"/>
      <c r="V891" s="1007"/>
      <c r="W891" s="335"/>
      <c r="X891" s="335"/>
      <c r="Y891" s="335"/>
      <c r="Z891" s="296"/>
      <c r="AA891" s="296"/>
      <c r="AB891" s="296"/>
      <c r="AC891" s="296"/>
      <c r="AD891" s="296"/>
      <c r="AE891" s="296"/>
      <c r="AF891" s="614"/>
    </row>
    <row r="892" spans="1:35" ht="15" x14ac:dyDescent="0.25">
      <c r="A892" s="293"/>
      <c r="B892" s="330"/>
      <c r="C892" s="335"/>
      <c r="D892" s="335"/>
      <c r="E892" s="335"/>
      <c r="F892" s="336"/>
      <c r="G892" s="336"/>
      <c r="H892" s="336"/>
      <c r="I892" s="336"/>
      <c r="J892" s="323"/>
      <c r="K892" s="396" t="s">
        <v>78</v>
      </c>
      <c r="L892" s="1005" t="s">
        <v>419</v>
      </c>
      <c r="M892" s="1006"/>
      <c r="N892" s="1006"/>
      <c r="O892" s="1006"/>
      <c r="P892" s="1006"/>
      <c r="Q892" s="1006"/>
      <c r="R892" s="1006"/>
      <c r="S892" s="1006"/>
      <c r="T892" s="1006"/>
      <c r="U892" s="1006"/>
      <c r="V892" s="1007"/>
      <c r="W892" s="335"/>
      <c r="X892" s="335"/>
      <c r="Y892" s="335"/>
      <c r="Z892" s="296"/>
      <c r="AA892" s="296"/>
      <c r="AB892" s="296"/>
      <c r="AC892" s="296"/>
      <c r="AD892" s="296"/>
      <c r="AE892" s="296"/>
      <c r="AF892" s="614"/>
    </row>
    <row r="893" spans="1:35" ht="15" x14ac:dyDescent="0.25">
      <c r="A893" s="293"/>
      <c r="B893" s="330"/>
      <c r="C893" s="335"/>
      <c r="D893" s="335"/>
      <c r="E893" s="335"/>
      <c r="F893" s="336"/>
      <c r="G893" s="336"/>
      <c r="H893" s="336"/>
      <c r="I893" s="336"/>
      <c r="J893" s="323"/>
      <c r="K893" s="396" t="s">
        <v>85</v>
      </c>
      <c r="L893" s="1005" t="s">
        <v>420</v>
      </c>
      <c r="M893" s="1006"/>
      <c r="N893" s="1006"/>
      <c r="O893" s="1006"/>
      <c r="P893" s="1006"/>
      <c r="Q893" s="1006"/>
      <c r="R893" s="1006"/>
      <c r="S893" s="1006"/>
      <c r="T893" s="1006"/>
      <c r="U893" s="1006"/>
      <c r="V893" s="1007"/>
      <c r="W893" s="335"/>
      <c r="X893" s="335"/>
      <c r="Y893" s="335"/>
      <c r="Z893" s="296"/>
      <c r="AA893" s="296"/>
      <c r="AB893" s="296"/>
      <c r="AC893" s="296"/>
      <c r="AD893" s="296"/>
      <c r="AE893" s="296"/>
      <c r="AF893" s="614"/>
    </row>
    <row r="894" spans="1:35" ht="15" x14ac:dyDescent="0.25">
      <c r="A894" s="293"/>
      <c r="B894" s="330"/>
      <c r="C894" s="335"/>
      <c r="D894" s="335"/>
      <c r="E894" s="335"/>
      <c r="F894" s="336"/>
      <c r="G894" s="336"/>
      <c r="H894" s="336"/>
      <c r="I894" s="336"/>
      <c r="J894" s="323"/>
      <c r="K894" s="396" t="s">
        <v>81</v>
      </c>
      <c r="L894" s="1005" t="s">
        <v>421</v>
      </c>
      <c r="M894" s="1006"/>
      <c r="N894" s="1006"/>
      <c r="O894" s="1006"/>
      <c r="P894" s="1006"/>
      <c r="Q894" s="1006"/>
      <c r="R894" s="1006"/>
      <c r="S894" s="1006"/>
      <c r="T894" s="1006"/>
      <c r="U894" s="1006"/>
      <c r="V894" s="1007"/>
      <c r="W894" s="335"/>
      <c r="X894" s="335"/>
      <c r="Y894" s="335"/>
      <c r="Z894" s="296"/>
      <c r="AA894" s="296"/>
      <c r="AB894" s="296"/>
      <c r="AC894" s="296"/>
      <c r="AD894" s="296"/>
      <c r="AE894" s="296"/>
      <c r="AF894" s="614"/>
    </row>
    <row r="895" spans="1:35" ht="15" x14ac:dyDescent="0.25">
      <c r="A895" s="379"/>
      <c r="B895" s="605"/>
      <c r="C895" s="379"/>
      <c r="D895" s="379"/>
      <c r="E895" s="379"/>
      <c r="F895" s="385"/>
      <c r="G895" s="385"/>
      <c r="H895" s="385"/>
      <c r="I895" s="385"/>
      <c r="J895" s="359"/>
      <c r="K895" s="418" t="s">
        <v>83</v>
      </c>
      <c r="L895" s="906" t="s">
        <v>422</v>
      </c>
      <c r="M895" s="907"/>
      <c r="N895" s="907"/>
      <c r="O895" s="907"/>
      <c r="P895" s="907"/>
      <c r="Q895" s="907"/>
      <c r="R895" s="907"/>
      <c r="S895" s="907"/>
      <c r="T895" s="907"/>
      <c r="U895" s="907"/>
      <c r="V895" s="908"/>
      <c r="W895" s="379"/>
      <c r="X895" s="379"/>
      <c r="Y895" s="379"/>
      <c r="Z895" s="385"/>
      <c r="AA895" s="385"/>
      <c r="AB895" s="385"/>
      <c r="AC895" s="385"/>
      <c r="AD895" s="385"/>
      <c r="AE895" s="296"/>
      <c r="AF895" s="614"/>
    </row>
    <row r="896" spans="1:35" ht="9" customHeight="1" x14ac:dyDescent="0.25">
      <c r="A896" s="379"/>
      <c r="B896" s="605"/>
      <c r="C896" s="379"/>
      <c r="D896" s="379"/>
      <c r="E896" s="379"/>
      <c r="F896" s="385"/>
      <c r="G896" s="385"/>
      <c r="H896" s="385"/>
      <c r="I896" s="385"/>
      <c r="J896" s="359"/>
      <c r="K896" s="359"/>
      <c r="L896" s="359"/>
      <c r="M896" s="437"/>
      <c r="N896" s="437"/>
      <c r="O896" s="437"/>
      <c r="P896" s="605"/>
      <c r="Q896" s="379"/>
      <c r="R896" s="359"/>
      <c r="S896" s="379"/>
      <c r="T896" s="379"/>
      <c r="U896" s="379"/>
      <c r="V896" s="379"/>
      <c r="W896" s="379"/>
      <c r="X896" s="379"/>
      <c r="Y896" s="379"/>
      <c r="Z896" s="385"/>
      <c r="AA896" s="385"/>
      <c r="AB896" s="385"/>
      <c r="AC896" s="385"/>
      <c r="AD896" s="385"/>
      <c r="AE896" s="296"/>
      <c r="AF896" s="614"/>
    </row>
    <row r="897" spans="1:34" ht="33" customHeight="1" x14ac:dyDescent="0.25">
      <c r="A897" s="404" t="s">
        <v>575</v>
      </c>
      <c r="B897" s="859" t="s">
        <v>895</v>
      </c>
      <c r="C897" s="859"/>
      <c r="D897" s="859"/>
      <c r="E897" s="859"/>
      <c r="F897" s="859"/>
      <c r="G897" s="859"/>
      <c r="H897" s="859"/>
      <c r="I897" s="859"/>
      <c r="J897" s="859"/>
      <c r="K897" s="859"/>
      <c r="L897" s="859"/>
      <c r="M897" s="859"/>
      <c r="N897" s="859"/>
      <c r="O897" s="859"/>
      <c r="P897" s="859"/>
      <c r="Q897" s="859"/>
      <c r="R897" s="859"/>
      <c r="S897" s="859"/>
      <c r="T897" s="859"/>
      <c r="U897" s="859"/>
      <c r="V897" s="859"/>
      <c r="W897" s="859"/>
      <c r="X897" s="859"/>
      <c r="Y897" s="859"/>
      <c r="Z897" s="859"/>
      <c r="AA897" s="859"/>
      <c r="AB897" s="859"/>
      <c r="AC897" s="859"/>
      <c r="AD897" s="859"/>
      <c r="AE897" s="421"/>
      <c r="AF897" s="614"/>
    </row>
    <row r="898" spans="1:34" ht="15" x14ac:dyDescent="0.25">
      <c r="A898" s="379"/>
      <c r="B898" s="633"/>
      <c r="C898" s="874" t="s">
        <v>424</v>
      </c>
      <c r="D898" s="874"/>
      <c r="E898" s="874"/>
      <c r="F898" s="874"/>
      <c r="G898" s="874"/>
      <c r="H898" s="874"/>
      <c r="I898" s="874"/>
      <c r="J898" s="874"/>
      <c r="K898" s="874"/>
      <c r="L898" s="874"/>
      <c r="M898" s="874"/>
      <c r="N898" s="874"/>
      <c r="O898" s="874"/>
      <c r="P898" s="874"/>
      <c r="Q898" s="874"/>
      <c r="R898" s="874"/>
      <c r="S898" s="874"/>
      <c r="T898" s="874"/>
      <c r="U898" s="874"/>
      <c r="V898" s="874"/>
      <c r="W898" s="874"/>
      <c r="X898" s="874"/>
      <c r="Y898" s="874"/>
      <c r="Z898" s="874"/>
      <c r="AA898" s="874"/>
      <c r="AB898" s="874"/>
      <c r="AC898" s="874"/>
      <c r="AD898" s="874"/>
      <c r="AE898" s="296"/>
      <c r="AF898" s="614"/>
    </row>
    <row r="899" spans="1:34" ht="15.75" thickBot="1" x14ac:dyDescent="0.3">
      <c r="A899" s="379"/>
      <c r="B899" s="606"/>
      <c r="C899" s="606"/>
      <c r="D899" s="606"/>
      <c r="E899" s="606"/>
      <c r="F899" s="606"/>
      <c r="G899" s="606"/>
      <c r="H899" s="606"/>
      <c r="I899" s="606"/>
      <c r="J899" s="606"/>
      <c r="K899" s="606"/>
      <c r="L899" s="606"/>
      <c r="M899" s="606"/>
      <c r="N899" s="606"/>
      <c r="O899" s="606"/>
      <c r="P899" s="606"/>
      <c r="Q899" s="606"/>
      <c r="R899" s="606"/>
      <c r="S899" s="606"/>
      <c r="T899" s="606"/>
      <c r="U899" s="606"/>
      <c r="V899" s="606"/>
      <c r="W899" s="606"/>
      <c r="X899" s="606"/>
      <c r="Y899" s="606"/>
      <c r="Z899" s="606"/>
      <c r="AA899" s="606"/>
      <c r="AB899" s="606"/>
      <c r="AC899" s="606"/>
      <c r="AD899" s="404"/>
      <c r="AE899" s="296"/>
      <c r="AF899" s="614"/>
    </row>
    <row r="900" spans="1:34" ht="15.75" thickBot="1" x14ac:dyDescent="0.3">
      <c r="A900" s="379"/>
      <c r="B900" s="379"/>
      <c r="C900" s="607"/>
      <c r="D900" s="608" t="s">
        <v>77</v>
      </c>
      <c r="E900" s="371" t="s">
        <v>418</v>
      </c>
      <c r="F900" s="437"/>
      <c r="G900" s="437"/>
      <c r="H900" s="371"/>
      <c r="I900" s="371"/>
      <c r="J900" s="371"/>
      <c r="K900" s="371"/>
      <c r="L900" s="371"/>
      <c r="M900" s="371"/>
      <c r="N900" s="371"/>
      <c r="O900" s="371"/>
      <c r="P900" s="609"/>
      <c r="Q900" s="404"/>
      <c r="R900" s="404"/>
      <c r="S900" s="404"/>
      <c r="T900" s="404"/>
      <c r="U900" s="404"/>
      <c r="V900" s="404"/>
      <c r="W900" s="404"/>
      <c r="X900" s="404"/>
      <c r="Y900" s="385"/>
      <c r="Z900" s="385"/>
      <c r="AA900" s="385"/>
      <c r="AB900" s="385"/>
      <c r="AC900" s="385"/>
      <c r="AD900" s="609"/>
      <c r="AE900" s="296"/>
      <c r="AF900" s="614"/>
    </row>
    <row r="901" spans="1:34" ht="15.75" thickBot="1" x14ac:dyDescent="0.3">
      <c r="A901" s="379"/>
      <c r="B901" s="605"/>
      <c r="C901" s="607"/>
      <c r="D901" s="608" t="s">
        <v>78</v>
      </c>
      <c r="E901" s="371" t="s">
        <v>419</v>
      </c>
      <c r="F901" s="437"/>
      <c r="G901" s="437"/>
      <c r="H901" s="371"/>
      <c r="I901" s="371"/>
      <c r="J901" s="371"/>
      <c r="K901" s="371"/>
      <c r="L901" s="371"/>
      <c r="M901" s="371"/>
      <c r="N901" s="371"/>
      <c r="O901" s="371"/>
      <c r="P901" s="437"/>
      <c r="Q901" s="404"/>
      <c r="R901" s="404"/>
      <c r="S901" s="404"/>
      <c r="T901" s="404"/>
      <c r="U901" s="404"/>
      <c r="V901" s="404"/>
      <c r="W901" s="404"/>
      <c r="X901" s="404"/>
      <c r="Y901" s="605"/>
      <c r="Z901" s="605"/>
      <c r="AA901" s="605"/>
      <c r="AB901" s="605"/>
      <c r="AC901" s="605"/>
      <c r="AD901" s="644"/>
      <c r="AE901" s="296"/>
      <c r="AF901" s="614"/>
    </row>
    <row r="902" spans="1:34" ht="15.75" thickBot="1" x14ac:dyDescent="0.3">
      <c r="A902" s="379"/>
      <c r="B902" s="605"/>
      <c r="C902" s="607" t="s">
        <v>6547</v>
      </c>
      <c r="D902" s="608" t="s">
        <v>85</v>
      </c>
      <c r="E902" s="371" t="s">
        <v>420</v>
      </c>
      <c r="F902" s="437"/>
      <c r="G902" s="437"/>
      <c r="H902" s="371"/>
      <c r="I902" s="371"/>
      <c r="J902" s="371"/>
      <c r="K902" s="371"/>
      <c r="L902" s="371"/>
      <c r="M902" s="371"/>
      <c r="N902" s="371"/>
      <c r="O902" s="371"/>
      <c r="P902" s="437"/>
      <c r="Q902" s="404"/>
      <c r="R902" s="404"/>
      <c r="S902" s="404"/>
      <c r="T902" s="404"/>
      <c r="U902" s="404"/>
      <c r="V902" s="404"/>
      <c r="W902" s="404"/>
      <c r="X902" s="404"/>
      <c r="Y902" s="605"/>
      <c r="Z902" s="605"/>
      <c r="AA902" s="605"/>
      <c r="AB902" s="605"/>
      <c r="AC902" s="605"/>
      <c r="AD902" s="644"/>
      <c r="AE902" s="296"/>
      <c r="AF902" s="614"/>
    </row>
    <row r="903" spans="1:34" ht="15.75" thickBot="1" x14ac:dyDescent="0.3">
      <c r="A903" s="379"/>
      <c r="B903" s="605"/>
      <c r="C903" s="607"/>
      <c r="D903" s="608" t="s">
        <v>81</v>
      </c>
      <c r="E903" s="371" t="s">
        <v>869</v>
      </c>
      <c r="F903" s="437"/>
      <c r="G903" s="437"/>
      <c r="H903" s="371"/>
      <c r="I903" s="371"/>
      <c r="J903" s="371"/>
      <c r="K903" s="371"/>
      <c r="L903" s="371"/>
      <c r="M903" s="371"/>
      <c r="N903" s="371"/>
      <c r="O903" s="371"/>
      <c r="P903" s="437"/>
      <c r="Q903" s="404"/>
      <c r="R903" s="404"/>
      <c r="S903" s="404"/>
      <c r="T903" s="404"/>
      <c r="U903" s="404"/>
      <c r="V903" s="404"/>
      <c r="W903" s="404"/>
      <c r="X903" s="404"/>
      <c r="Y903" s="605"/>
      <c r="Z903" s="605"/>
      <c r="AA903" s="605"/>
      <c r="AB903" s="605"/>
      <c r="AC903" s="605"/>
      <c r="AD903" s="644"/>
      <c r="AE903" s="296"/>
      <c r="AF903" s="614"/>
    </row>
    <row r="904" spans="1:34" ht="15.75" thickBot="1" x14ac:dyDescent="0.3">
      <c r="A904" s="359"/>
      <c r="B904" s="605"/>
      <c r="C904" s="607"/>
      <c r="D904" s="608" t="s">
        <v>83</v>
      </c>
      <c r="E904" s="371" t="s">
        <v>870</v>
      </c>
      <c r="F904" s="437"/>
      <c r="G904" s="437"/>
      <c r="H904" s="371"/>
      <c r="I904" s="371"/>
      <c r="J904" s="371"/>
      <c r="K904" s="371"/>
      <c r="L904" s="371"/>
      <c r="M904" s="371"/>
      <c r="N904" s="371"/>
      <c r="O904" s="371"/>
      <c r="P904" s="437"/>
      <c r="Q904" s="404"/>
      <c r="R904" s="404"/>
      <c r="S904" s="404"/>
      <c r="T904" s="404"/>
      <c r="U904" s="404"/>
      <c r="V904" s="404"/>
      <c r="W904" s="404"/>
      <c r="X904" s="404"/>
      <c r="Y904" s="605"/>
      <c r="Z904" s="605"/>
      <c r="AA904" s="605"/>
      <c r="AB904" s="605"/>
      <c r="AC904" s="605"/>
      <c r="AD904" s="644"/>
      <c r="AE904" s="325"/>
      <c r="AF904" s="614"/>
    </row>
    <row r="905" spans="1:34" ht="15" x14ac:dyDescent="0.25">
      <c r="A905" s="379"/>
      <c r="B905" s="837" t="str">
        <f>IF(COUNTIF(C900:C904,"X")&gt;1,"ERROR: Seleccionar sólo un código","")</f>
        <v/>
      </c>
      <c r="C905" s="837"/>
      <c r="D905" s="837"/>
      <c r="E905" s="837"/>
      <c r="F905" s="837"/>
      <c r="G905" s="837"/>
      <c r="H905" s="837"/>
      <c r="I905" s="837"/>
      <c r="J905" s="837"/>
      <c r="K905" s="837"/>
      <c r="L905" s="837"/>
      <c r="M905" s="837"/>
      <c r="N905" s="837"/>
      <c r="O905" s="837"/>
      <c r="P905" s="837"/>
      <c r="Q905" s="837"/>
      <c r="R905" s="837"/>
      <c r="S905" s="837"/>
      <c r="T905" s="837"/>
      <c r="U905" s="837"/>
      <c r="V905" s="837"/>
      <c r="W905" s="837"/>
      <c r="X905" s="837"/>
      <c r="Y905" s="837"/>
      <c r="Z905" s="837"/>
      <c r="AA905" s="837"/>
      <c r="AB905" s="837"/>
      <c r="AC905" s="837"/>
      <c r="AD905" s="837"/>
      <c r="AE905" s="296"/>
      <c r="AF905" s="614"/>
    </row>
    <row r="906" spans="1:34" ht="30" customHeight="1" x14ac:dyDescent="0.25">
      <c r="A906" s="406" t="s">
        <v>871</v>
      </c>
      <c r="B906" s="859" t="s">
        <v>761</v>
      </c>
      <c r="C906" s="859"/>
      <c r="D906" s="859"/>
      <c r="E906" s="859"/>
      <c r="F906" s="859"/>
      <c r="G906" s="859"/>
      <c r="H906" s="859"/>
      <c r="I906" s="859"/>
      <c r="J906" s="859"/>
      <c r="K906" s="859"/>
      <c r="L906" s="859"/>
      <c r="M906" s="859"/>
      <c r="N906" s="859"/>
      <c r="O906" s="859"/>
      <c r="P906" s="859"/>
      <c r="Q906" s="859"/>
      <c r="R906" s="859"/>
      <c r="S906" s="859"/>
      <c r="T906" s="859"/>
      <c r="U906" s="859"/>
      <c r="V906" s="859"/>
      <c r="W906" s="859"/>
      <c r="X906" s="859"/>
      <c r="Y906" s="859"/>
      <c r="Z906" s="859"/>
      <c r="AA906" s="859"/>
      <c r="AB906" s="859"/>
      <c r="AC906" s="859"/>
      <c r="AD906" s="859"/>
      <c r="AE906" s="395"/>
      <c r="AF906" s="614"/>
    </row>
    <row r="907" spans="1:34" ht="16.5" customHeight="1" x14ac:dyDescent="0.25">
      <c r="A907" s="379"/>
      <c r="B907" s="605"/>
      <c r="C907" s="874" t="s">
        <v>573</v>
      </c>
      <c r="D907" s="874"/>
      <c r="E907" s="874"/>
      <c r="F907" s="874"/>
      <c r="G907" s="874"/>
      <c r="H907" s="874"/>
      <c r="I907" s="874"/>
      <c r="J907" s="874"/>
      <c r="K907" s="874"/>
      <c r="L907" s="874"/>
      <c r="M907" s="874"/>
      <c r="N907" s="874"/>
      <c r="O907" s="874"/>
      <c r="P907" s="874"/>
      <c r="Q907" s="874"/>
      <c r="R907" s="874"/>
      <c r="S907" s="874"/>
      <c r="T907" s="874"/>
      <c r="U907" s="874"/>
      <c r="V907" s="874"/>
      <c r="W907" s="874"/>
      <c r="X907" s="874"/>
      <c r="Y907" s="874"/>
      <c r="Z907" s="874"/>
      <c r="AA907" s="874"/>
      <c r="AB907" s="874"/>
      <c r="AC907" s="874"/>
      <c r="AD907" s="874"/>
      <c r="AE907" s="296"/>
      <c r="AF907" s="614"/>
    </row>
    <row r="908" spans="1:34" ht="39" customHeight="1" x14ac:dyDescent="0.25">
      <c r="A908" s="379"/>
      <c r="B908" s="374"/>
      <c r="C908" s="874" t="s">
        <v>981</v>
      </c>
      <c r="D908" s="874"/>
      <c r="E908" s="874"/>
      <c r="F908" s="874"/>
      <c r="G908" s="874"/>
      <c r="H908" s="874"/>
      <c r="I908" s="874"/>
      <c r="J908" s="874"/>
      <c r="K908" s="874"/>
      <c r="L908" s="874"/>
      <c r="M908" s="874"/>
      <c r="N908" s="874"/>
      <c r="O908" s="874"/>
      <c r="P908" s="874"/>
      <c r="Q908" s="874"/>
      <c r="R908" s="874"/>
      <c r="S908" s="874"/>
      <c r="T908" s="874"/>
      <c r="U908" s="874"/>
      <c r="V908" s="874"/>
      <c r="W908" s="874"/>
      <c r="X908" s="874"/>
      <c r="Y908" s="874"/>
      <c r="Z908" s="874"/>
      <c r="AA908" s="874"/>
      <c r="AB908" s="874"/>
      <c r="AC908" s="874"/>
      <c r="AD908" s="874"/>
      <c r="AE908" s="296"/>
      <c r="AF908" s="614"/>
    </row>
    <row r="909" spans="1:34" ht="51.75" customHeight="1" x14ac:dyDescent="0.25">
      <c r="A909" s="7"/>
      <c r="B909" s="141"/>
      <c r="C909" s="1004" t="s">
        <v>982</v>
      </c>
      <c r="D909" s="1004"/>
      <c r="E909" s="1004"/>
      <c r="F909" s="1004"/>
      <c r="G909" s="1004"/>
      <c r="H909" s="1004"/>
      <c r="I909" s="1004"/>
      <c r="J909" s="1004"/>
      <c r="K909" s="1004"/>
      <c r="L909" s="1004"/>
      <c r="M909" s="1004"/>
      <c r="N909" s="1004"/>
      <c r="O909" s="1004"/>
      <c r="P909" s="1004"/>
      <c r="Q909" s="1004"/>
      <c r="R909" s="1004"/>
      <c r="S909" s="1004"/>
      <c r="T909" s="1004"/>
      <c r="U909" s="1004"/>
      <c r="V909" s="1004"/>
      <c r="W909" s="1004"/>
      <c r="X909" s="1004"/>
      <c r="Y909" s="1004"/>
      <c r="Z909" s="1004"/>
      <c r="AA909" s="1004"/>
      <c r="AB909" s="1004"/>
      <c r="AC909" s="1004"/>
      <c r="AD909" s="1004"/>
      <c r="AE909" s="542"/>
      <c r="AF909" s="616"/>
    </row>
    <row r="910" spans="1:34" ht="20.25" customHeight="1" x14ac:dyDescent="0.25">
      <c r="A910" s="379"/>
      <c r="B910" s="374"/>
      <c r="C910" s="634"/>
      <c r="D910" s="634"/>
      <c r="E910" s="634"/>
      <c r="F910" s="634"/>
      <c r="G910" s="634"/>
      <c r="H910" s="634"/>
      <c r="I910" s="634"/>
      <c r="J910" s="634"/>
      <c r="K910" s="634"/>
      <c r="L910" s="634"/>
      <c r="M910" s="634"/>
      <c r="N910" s="634"/>
      <c r="O910" s="634"/>
      <c r="P910" s="634"/>
      <c r="Q910" s="634"/>
      <c r="R910" s="634"/>
      <c r="S910" s="634"/>
      <c r="T910" s="634"/>
      <c r="U910" s="634"/>
      <c r="V910" s="634"/>
      <c r="W910" s="634"/>
      <c r="X910" s="634"/>
      <c r="Y910" s="634"/>
      <c r="Z910" s="634"/>
      <c r="AA910" s="634"/>
      <c r="AB910" s="634"/>
      <c r="AC910" s="634"/>
      <c r="AD910" s="634"/>
      <c r="AE910" s="296"/>
      <c r="AF910" s="614"/>
    </row>
    <row r="911" spans="1:34" s="165" customFormat="1" ht="46.5" customHeight="1" x14ac:dyDescent="0.25">
      <c r="A911" s="342"/>
      <c r="B911" s="302"/>
      <c r="C911" s="956" t="s">
        <v>569</v>
      </c>
      <c r="D911" s="956"/>
      <c r="E911" s="956"/>
      <c r="F911" s="956"/>
      <c r="G911" s="956"/>
      <c r="H911" s="956"/>
      <c r="I911" s="956"/>
      <c r="J911" s="956"/>
      <c r="K911" s="956"/>
      <c r="L911" s="956"/>
      <c r="M911" s="956"/>
      <c r="N911" s="956"/>
      <c r="O911" s="956"/>
      <c r="P911" s="956"/>
      <c r="Q911" s="956"/>
      <c r="R911" s="956"/>
      <c r="S911" s="956"/>
      <c r="T911" s="956"/>
      <c r="U911" s="956"/>
      <c r="V911" s="956"/>
      <c r="W911" s="956"/>
      <c r="X911" s="956" t="s">
        <v>983</v>
      </c>
      <c r="Y911" s="956"/>
      <c r="Z911" s="956"/>
      <c r="AA911" s="956"/>
      <c r="AB911" s="302"/>
      <c r="AC911" s="302"/>
      <c r="AD911" s="302"/>
      <c r="AE911" s="302"/>
      <c r="AG911">
        <f>COUNTBLANK(X912:AA925)+COUNTBLANK(I924)</f>
        <v>56</v>
      </c>
      <c r="AH911"/>
    </row>
    <row r="912" spans="1:34" s="165" customFormat="1" ht="17.25" customHeight="1" x14ac:dyDescent="0.25">
      <c r="A912" s="342"/>
      <c r="B912" s="302"/>
      <c r="C912" s="396" t="s">
        <v>77</v>
      </c>
      <c r="D912" s="951" t="s">
        <v>984</v>
      </c>
      <c r="E912" s="951"/>
      <c r="F912" s="951"/>
      <c r="G912" s="951"/>
      <c r="H912" s="951"/>
      <c r="I912" s="951"/>
      <c r="J912" s="951"/>
      <c r="K912" s="951"/>
      <c r="L912" s="951"/>
      <c r="M912" s="951"/>
      <c r="N912" s="951"/>
      <c r="O912" s="951"/>
      <c r="P912" s="951"/>
      <c r="Q912" s="951"/>
      <c r="R912" s="951"/>
      <c r="S912" s="951"/>
      <c r="T912" s="951"/>
      <c r="U912" s="951"/>
      <c r="V912" s="951"/>
      <c r="W912" s="951"/>
      <c r="X912" s="1000"/>
      <c r="Y912" s="1000"/>
      <c r="Z912" s="1000"/>
      <c r="AA912" s="1000"/>
      <c r="AB912" s="302"/>
      <c r="AC912" s="302"/>
      <c r="AD912" s="302"/>
      <c r="AE912" s="302"/>
      <c r="AG912" t="s">
        <v>6559</v>
      </c>
      <c r="AH912" t="s">
        <v>6606</v>
      </c>
    </row>
    <row r="913" spans="1:34" s="165" customFormat="1" ht="17.25" customHeight="1" x14ac:dyDescent="0.25">
      <c r="A913" s="342"/>
      <c r="B913" s="302"/>
      <c r="C913" s="396" t="s">
        <v>78</v>
      </c>
      <c r="D913" s="951" t="s">
        <v>911</v>
      </c>
      <c r="E913" s="951"/>
      <c r="F913" s="951"/>
      <c r="G913" s="951"/>
      <c r="H913" s="951"/>
      <c r="I913" s="951"/>
      <c r="J913" s="951"/>
      <c r="K913" s="951"/>
      <c r="L913" s="951"/>
      <c r="M913" s="951"/>
      <c r="N913" s="951"/>
      <c r="O913" s="951"/>
      <c r="P913" s="951"/>
      <c r="Q913" s="951"/>
      <c r="R913" s="951"/>
      <c r="S913" s="951"/>
      <c r="T913" s="951"/>
      <c r="U913" s="951"/>
      <c r="V913" s="951"/>
      <c r="W913" s="951"/>
      <c r="X913" s="1000"/>
      <c r="Y913" s="1000"/>
      <c r="Z913" s="1000"/>
      <c r="AA913" s="1000"/>
      <c r="AB913" s="302"/>
      <c r="AC913" s="302"/>
      <c r="AD913" s="302"/>
      <c r="AE913" s="302"/>
      <c r="AG913">
        <f>IF(OR(AG911=57,AND(X925="X",COUNTBLANK(X912:AA924)=52),AND(X925="",COUNTBLANK(X912:AA924)&lt;52)),0,1)</f>
        <v>0</v>
      </c>
      <c r="AH913">
        <f>IF(AG911=57,0,IF(X925="X",0,IF(AND(COUNTIF(X912:AA924,4)&lt;13,COUNTBLANK(X912:AA924)=39),0,1)))</f>
        <v>0</v>
      </c>
    </row>
    <row r="914" spans="1:34" s="165" customFormat="1" ht="17.25" customHeight="1" x14ac:dyDescent="0.25">
      <c r="A914" s="342"/>
      <c r="B914" s="302"/>
      <c r="C914" s="396" t="s">
        <v>85</v>
      </c>
      <c r="D914" s="951" t="s">
        <v>912</v>
      </c>
      <c r="E914" s="951"/>
      <c r="F914" s="951"/>
      <c r="G914" s="951"/>
      <c r="H914" s="951"/>
      <c r="I914" s="951"/>
      <c r="J914" s="951"/>
      <c r="K914" s="951"/>
      <c r="L914" s="951"/>
      <c r="M914" s="951"/>
      <c r="N914" s="951"/>
      <c r="O914" s="951"/>
      <c r="P914" s="951"/>
      <c r="Q914" s="951"/>
      <c r="R914" s="951"/>
      <c r="S914" s="951"/>
      <c r="T914" s="951"/>
      <c r="U914" s="951"/>
      <c r="V914" s="951"/>
      <c r="W914" s="951"/>
      <c r="X914" s="1000"/>
      <c r="Y914" s="1000"/>
      <c r="Z914" s="1000"/>
      <c r="AA914" s="1000"/>
      <c r="AB914" s="302"/>
      <c r="AC914" s="302"/>
      <c r="AD914" s="302"/>
      <c r="AE914" s="302"/>
    </row>
    <row r="915" spans="1:34" s="165" customFormat="1" ht="17.25" customHeight="1" x14ac:dyDescent="0.25">
      <c r="A915" s="342"/>
      <c r="B915" s="302"/>
      <c r="C915" s="396" t="s">
        <v>81</v>
      </c>
      <c r="D915" s="951" t="s">
        <v>913</v>
      </c>
      <c r="E915" s="951"/>
      <c r="F915" s="951"/>
      <c r="G915" s="951"/>
      <c r="H915" s="951"/>
      <c r="I915" s="951"/>
      <c r="J915" s="951"/>
      <c r="K915" s="951"/>
      <c r="L915" s="951"/>
      <c r="M915" s="951"/>
      <c r="N915" s="951"/>
      <c r="O915" s="951"/>
      <c r="P915" s="951"/>
      <c r="Q915" s="951"/>
      <c r="R915" s="951"/>
      <c r="S915" s="951"/>
      <c r="T915" s="951"/>
      <c r="U915" s="951"/>
      <c r="V915" s="951"/>
      <c r="W915" s="951"/>
      <c r="X915" s="1000"/>
      <c r="Y915" s="1000"/>
      <c r="Z915" s="1000"/>
      <c r="AA915" s="1000"/>
      <c r="AB915" s="302"/>
      <c r="AC915" s="302"/>
      <c r="AD915" s="302"/>
      <c r="AE915" s="302"/>
    </row>
    <row r="916" spans="1:34" s="165" customFormat="1" ht="17.25" customHeight="1" x14ac:dyDescent="0.25">
      <c r="A916" s="342"/>
      <c r="B916" s="302"/>
      <c r="C916" s="396" t="s">
        <v>90</v>
      </c>
      <c r="D916" s="951" t="s">
        <v>914</v>
      </c>
      <c r="E916" s="951"/>
      <c r="F916" s="951"/>
      <c r="G916" s="951"/>
      <c r="H916" s="951"/>
      <c r="I916" s="951"/>
      <c r="J916" s="951"/>
      <c r="K916" s="951"/>
      <c r="L916" s="951"/>
      <c r="M916" s="951"/>
      <c r="N916" s="951"/>
      <c r="O916" s="951"/>
      <c r="P916" s="951"/>
      <c r="Q916" s="951"/>
      <c r="R916" s="951"/>
      <c r="S916" s="951"/>
      <c r="T916" s="951"/>
      <c r="U916" s="951"/>
      <c r="V916" s="951"/>
      <c r="W916" s="951"/>
      <c r="X916" s="1000"/>
      <c r="Y916" s="1000"/>
      <c r="Z916" s="1000"/>
      <c r="AA916" s="1000"/>
      <c r="AB916" s="302"/>
      <c r="AC916" s="302"/>
      <c r="AD916" s="302"/>
      <c r="AE916" s="302"/>
    </row>
    <row r="917" spans="1:34" s="165" customFormat="1" ht="17.25" customHeight="1" x14ac:dyDescent="0.25">
      <c r="A917" s="342"/>
      <c r="B917" s="302"/>
      <c r="C917" s="396" t="s">
        <v>91</v>
      </c>
      <c r="D917" s="951" t="s">
        <v>915</v>
      </c>
      <c r="E917" s="951"/>
      <c r="F917" s="951"/>
      <c r="G917" s="951"/>
      <c r="H917" s="951"/>
      <c r="I917" s="951"/>
      <c r="J917" s="951"/>
      <c r="K917" s="951"/>
      <c r="L917" s="951"/>
      <c r="M917" s="951"/>
      <c r="N917" s="951"/>
      <c r="O917" s="951"/>
      <c r="P917" s="951"/>
      <c r="Q917" s="951"/>
      <c r="R917" s="951"/>
      <c r="S917" s="951"/>
      <c r="T917" s="951"/>
      <c r="U917" s="951"/>
      <c r="V917" s="951"/>
      <c r="W917" s="951"/>
      <c r="X917" s="1000"/>
      <c r="Y917" s="1000"/>
      <c r="Z917" s="1000"/>
      <c r="AA917" s="1000"/>
      <c r="AB917" s="302"/>
      <c r="AC917" s="302"/>
      <c r="AD917" s="302"/>
      <c r="AE917" s="302"/>
    </row>
    <row r="918" spans="1:34" s="165" customFormat="1" ht="17.25" customHeight="1" x14ac:dyDescent="0.25">
      <c r="A918" s="342"/>
      <c r="B918" s="302"/>
      <c r="C918" s="396" t="s">
        <v>92</v>
      </c>
      <c r="D918" s="951" t="s">
        <v>916</v>
      </c>
      <c r="E918" s="951"/>
      <c r="F918" s="951"/>
      <c r="G918" s="951"/>
      <c r="H918" s="951"/>
      <c r="I918" s="951"/>
      <c r="J918" s="951"/>
      <c r="K918" s="951"/>
      <c r="L918" s="951"/>
      <c r="M918" s="951"/>
      <c r="N918" s="951"/>
      <c r="O918" s="951"/>
      <c r="P918" s="951"/>
      <c r="Q918" s="951"/>
      <c r="R918" s="951"/>
      <c r="S918" s="951"/>
      <c r="T918" s="951"/>
      <c r="U918" s="951"/>
      <c r="V918" s="951"/>
      <c r="W918" s="951"/>
      <c r="X918" s="1000"/>
      <c r="Y918" s="1000"/>
      <c r="Z918" s="1000"/>
      <c r="AA918" s="1000"/>
      <c r="AB918" s="302"/>
      <c r="AC918" s="302"/>
      <c r="AD918" s="302"/>
      <c r="AE918" s="302"/>
    </row>
    <row r="919" spans="1:34" s="165" customFormat="1" ht="17.25" customHeight="1" x14ac:dyDescent="0.25">
      <c r="A919" s="342"/>
      <c r="B919" s="302"/>
      <c r="C919" s="396" t="s">
        <v>93</v>
      </c>
      <c r="D919" s="951" t="s">
        <v>985</v>
      </c>
      <c r="E919" s="951"/>
      <c r="F919" s="951"/>
      <c r="G919" s="951"/>
      <c r="H919" s="951"/>
      <c r="I919" s="951"/>
      <c r="J919" s="951"/>
      <c r="K919" s="951"/>
      <c r="L919" s="951"/>
      <c r="M919" s="951"/>
      <c r="N919" s="951"/>
      <c r="O919" s="951"/>
      <c r="P919" s="951"/>
      <c r="Q919" s="951"/>
      <c r="R919" s="951"/>
      <c r="S919" s="951"/>
      <c r="T919" s="951"/>
      <c r="U919" s="951"/>
      <c r="V919" s="951"/>
      <c r="W919" s="951"/>
      <c r="X919" s="1000"/>
      <c r="Y919" s="1000"/>
      <c r="Z919" s="1000"/>
      <c r="AA919" s="1000"/>
      <c r="AB919" s="302"/>
      <c r="AC919" s="302"/>
      <c r="AD919" s="302"/>
      <c r="AE919" s="302"/>
    </row>
    <row r="920" spans="1:34" s="165" customFormat="1" ht="17.25" customHeight="1" x14ac:dyDescent="0.25">
      <c r="A920" s="342"/>
      <c r="B920" s="302"/>
      <c r="C920" s="396" t="s">
        <v>83</v>
      </c>
      <c r="D920" s="951" t="s">
        <v>986</v>
      </c>
      <c r="E920" s="951"/>
      <c r="F920" s="951"/>
      <c r="G920" s="951"/>
      <c r="H920" s="951"/>
      <c r="I920" s="951"/>
      <c r="J920" s="951"/>
      <c r="K920" s="951"/>
      <c r="L920" s="951"/>
      <c r="M920" s="951"/>
      <c r="N920" s="951"/>
      <c r="O920" s="951"/>
      <c r="P920" s="951"/>
      <c r="Q920" s="951"/>
      <c r="R920" s="951"/>
      <c r="S920" s="951"/>
      <c r="T920" s="951"/>
      <c r="U920" s="951"/>
      <c r="V920" s="951"/>
      <c r="W920" s="951"/>
      <c r="X920" s="1000"/>
      <c r="Y920" s="1000"/>
      <c r="Z920" s="1000"/>
      <c r="AA920" s="1000"/>
      <c r="AB920" s="302"/>
      <c r="AC920" s="302"/>
      <c r="AD920" s="302"/>
      <c r="AE920" s="302"/>
    </row>
    <row r="921" spans="1:34" s="165" customFormat="1" ht="17.25" customHeight="1" x14ac:dyDescent="0.25">
      <c r="A921" s="342"/>
      <c r="B921" s="302"/>
      <c r="C921" s="396" t="s">
        <v>110</v>
      </c>
      <c r="D921" s="951" t="s">
        <v>917</v>
      </c>
      <c r="E921" s="951"/>
      <c r="F921" s="951"/>
      <c r="G921" s="951"/>
      <c r="H921" s="951"/>
      <c r="I921" s="951"/>
      <c r="J921" s="951"/>
      <c r="K921" s="951"/>
      <c r="L921" s="951"/>
      <c r="M921" s="951"/>
      <c r="N921" s="951"/>
      <c r="O921" s="951"/>
      <c r="P921" s="951"/>
      <c r="Q921" s="951"/>
      <c r="R921" s="951"/>
      <c r="S921" s="951"/>
      <c r="T921" s="951"/>
      <c r="U921" s="951"/>
      <c r="V921" s="951"/>
      <c r="W921" s="951"/>
      <c r="X921" s="1000"/>
      <c r="Y921" s="1000"/>
      <c r="Z921" s="1000"/>
      <c r="AA921" s="1000"/>
      <c r="AB921" s="302"/>
      <c r="AC921" s="302"/>
      <c r="AD921" s="302"/>
      <c r="AE921" s="302"/>
    </row>
    <row r="922" spans="1:34" s="165" customFormat="1" ht="17.25" customHeight="1" x14ac:dyDescent="0.25">
      <c r="A922" s="342"/>
      <c r="B922" s="302"/>
      <c r="C922" s="396" t="s">
        <v>106</v>
      </c>
      <c r="D922" s="951" t="s">
        <v>217</v>
      </c>
      <c r="E922" s="951"/>
      <c r="F922" s="951"/>
      <c r="G922" s="951"/>
      <c r="H922" s="951"/>
      <c r="I922" s="951"/>
      <c r="J922" s="951"/>
      <c r="K922" s="951"/>
      <c r="L922" s="951"/>
      <c r="M922" s="951"/>
      <c r="N922" s="951"/>
      <c r="O922" s="951"/>
      <c r="P922" s="951"/>
      <c r="Q922" s="951"/>
      <c r="R922" s="951"/>
      <c r="S922" s="951"/>
      <c r="T922" s="951"/>
      <c r="U922" s="951"/>
      <c r="V922" s="951"/>
      <c r="W922" s="951"/>
      <c r="X922" s="1000"/>
      <c r="Y922" s="1000"/>
      <c r="Z922" s="1000"/>
      <c r="AA922" s="1000"/>
      <c r="AB922" s="302"/>
      <c r="AC922" s="302"/>
      <c r="AD922" s="302"/>
      <c r="AE922" s="302"/>
    </row>
    <row r="923" spans="1:34" s="165" customFormat="1" ht="17.25" customHeight="1" x14ac:dyDescent="0.25">
      <c r="A923" s="342"/>
      <c r="B923" s="302"/>
      <c r="C923" s="396" t="s">
        <v>111</v>
      </c>
      <c r="D923" s="1001" t="s">
        <v>987</v>
      </c>
      <c r="E923" s="1001"/>
      <c r="F923" s="1001"/>
      <c r="G923" s="1001"/>
      <c r="H923" s="1001"/>
      <c r="I923" s="1001"/>
      <c r="J923" s="1001"/>
      <c r="K923" s="1001"/>
      <c r="L923" s="1001"/>
      <c r="M923" s="1001"/>
      <c r="N923" s="1001"/>
      <c r="O923" s="1001"/>
      <c r="P923" s="1001"/>
      <c r="Q923" s="1001"/>
      <c r="R923" s="1001"/>
      <c r="S923" s="1001"/>
      <c r="T923" s="1001"/>
      <c r="U923" s="1001"/>
      <c r="V923" s="1001"/>
      <c r="W923" s="1001"/>
      <c r="X923" s="1000"/>
      <c r="Y923" s="1000"/>
      <c r="Z923" s="1000"/>
      <c r="AA923" s="1000"/>
      <c r="AB923" s="302"/>
      <c r="AC923" s="302"/>
      <c r="AD923" s="302"/>
      <c r="AE923" s="302"/>
    </row>
    <row r="924" spans="1:34" s="165" customFormat="1" ht="48" customHeight="1" x14ac:dyDescent="0.25">
      <c r="A924" s="342"/>
      <c r="B924" s="302"/>
      <c r="C924" s="432" t="s">
        <v>112</v>
      </c>
      <c r="D924" s="918" t="s">
        <v>918</v>
      </c>
      <c r="E924" s="919"/>
      <c r="F924" s="919"/>
      <c r="G924" s="919"/>
      <c r="H924" s="919"/>
      <c r="I924" s="919"/>
      <c r="J924" s="920"/>
      <c r="K924" s="920"/>
      <c r="L924" s="920"/>
      <c r="M924" s="920"/>
      <c r="N924" s="920"/>
      <c r="O924" s="920"/>
      <c r="P924" s="920"/>
      <c r="Q924" s="920"/>
      <c r="R924" s="920"/>
      <c r="S924" s="920"/>
      <c r="T924" s="920"/>
      <c r="U924" s="920"/>
      <c r="V924" s="920"/>
      <c r="W924" s="920"/>
      <c r="X924" s="1002"/>
      <c r="Y924" s="1000"/>
      <c r="Z924" s="1000"/>
      <c r="AA924" s="1000"/>
      <c r="AB924" s="302"/>
      <c r="AC924" s="302"/>
      <c r="AD924" s="302"/>
      <c r="AE924" s="302"/>
    </row>
    <row r="925" spans="1:34" s="165" customFormat="1" ht="18" customHeight="1" x14ac:dyDescent="0.25">
      <c r="A925" s="342"/>
      <c r="B925" s="302"/>
      <c r="C925" s="396" t="s">
        <v>132</v>
      </c>
      <c r="D925" s="1003" t="s">
        <v>84</v>
      </c>
      <c r="E925" s="1003"/>
      <c r="F925" s="1003"/>
      <c r="G925" s="1003"/>
      <c r="H925" s="1003"/>
      <c r="I925" s="1003"/>
      <c r="J925" s="1003"/>
      <c r="K925" s="1003"/>
      <c r="L925" s="1003"/>
      <c r="M925" s="1003"/>
      <c r="N925" s="1003"/>
      <c r="O925" s="1003"/>
      <c r="P925" s="1003"/>
      <c r="Q925" s="1003"/>
      <c r="R925" s="1003"/>
      <c r="S925" s="1003"/>
      <c r="T925" s="1003"/>
      <c r="U925" s="1003"/>
      <c r="V925" s="1003"/>
      <c r="W925" s="1003"/>
      <c r="X925" s="1000" t="s">
        <v>6547</v>
      </c>
      <c r="Y925" s="1000"/>
      <c r="Z925" s="1000"/>
      <c r="AA925" s="1000"/>
      <c r="AB925" s="302"/>
      <c r="AC925" s="302"/>
      <c r="AD925" s="302"/>
      <c r="AE925" s="302"/>
    </row>
    <row r="926" spans="1:34" ht="18" customHeight="1" x14ac:dyDescent="0.25">
      <c r="A926" s="611"/>
      <c r="B926" s="837" t="str">
        <f>IF(AG913=0,"","ERROR: Favor de llenar las celdas correspondientes, si no se sabe, dejar el resto de la columna en blanco")</f>
        <v/>
      </c>
      <c r="C926" s="837"/>
      <c r="D926" s="837"/>
      <c r="E926" s="837"/>
      <c r="F926" s="837"/>
      <c r="G926" s="837"/>
      <c r="H926" s="837"/>
      <c r="I926" s="837"/>
      <c r="J926" s="837"/>
      <c r="K926" s="837"/>
      <c r="L926" s="837"/>
      <c r="M926" s="837"/>
      <c r="N926" s="837"/>
      <c r="O926" s="837"/>
      <c r="P926" s="837"/>
      <c r="Q926" s="837"/>
      <c r="R926" s="837"/>
      <c r="S926" s="837"/>
      <c r="T926" s="837"/>
      <c r="U926" s="837"/>
      <c r="V926" s="837"/>
      <c r="W926" s="837"/>
      <c r="X926" s="837"/>
      <c r="Y926" s="837"/>
      <c r="Z926" s="837"/>
      <c r="AA926" s="837"/>
      <c r="AB926" s="837"/>
      <c r="AC926" s="837"/>
      <c r="AD926" s="837"/>
      <c r="AE926" s="612"/>
      <c r="AF926" s="614"/>
    </row>
    <row r="927" spans="1:34" ht="18" customHeight="1" x14ac:dyDescent="0.25">
      <c r="A927" s="611"/>
      <c r="B927" s="837" t="str">
        <f>IF(AH913=0,"","ERROR: Favor de revisar la consistencia de los datos registrados")</f>
        <v/>
      </c>
      <c r="C927" s="837"/>
      <c r="D927" s="837"/>
      <c r="E927" s="837"/>
      <c r="F927" s="837"/>
      <c r="G927" s="837"/>
      <c r="H927" s="837"/>
      <c r="I927" s="837"/>
      <c r="J927" s="837"/>
      <c r="K927" s="837"/>
      <c r="L927" s="837"/>
      <c r="M927" s="837"/>
      <c r="N927" s="837"/>
      <c r="O927" s="837"/>
      <c r="P927" s="837"/>
      <c r="Q927" s="837"/>
      <c r="R927" s="837"/>
      <c r="S927" s="837"/>
      <c r="T927" s="837"/>
      <c r="U927" s="837"/>
      <c r="V927" s="837"/>
      <c r="W927" s="837"/>
      <c r="X927" s="837"/>
      <c r="Y927" s="837"/>
      <c r="Z927" s="837"/>
      <c r="AA927" s="837"/>
      <c r="AB927" s="837"/>
      <c r="AC927" s="837"/>
      <c r="AD927" s="837"/>
      <c r="AE927" s="612"/>
      <c r="AF927" s="614"/>
    </row>
    <row r="928" spans="1:34" ht="18" customHeight="1" x14ac:dyDescent="0.25">
      <c r="A928" s="611"/>
      <c r="B928" s="837" t="str">
        <f>IF(OR(AG911=57,AND(OR(X925="X",X924=4,X924=9),J924=""),AND(OR(X924=1,X924=2,X924=3),J924&lt;&gt;"")),"","ERROR: Favor de especifícar la opción 13. Otro")</f>
        <v/>
      </c>
      <c r="C928" s="837"/>
      <c r="D928" s="837"/>
      <c r="E928" s="837"/>
      <c r="F928" s="837"/>
      <c r="G928" s="837"/>
      <c r="H928" s="837"/>
      <c r="I928" s="837"/>
      <c r="J928" s="837"/>
      <c r="K928" s="837"/>
      <c r="L928" s="837"/>
      <c r="M928" s="837"/>
      <c r="N928" s="837"/>
      <c r="O928" s="837"/>
      <c r="P928" s="837"/>
      <c r="Q928" s="837"/>
      <c r="R928" s="837"/>
      <c r="S928" s="837"/>
      <c r="T928" s="837"/>
      <c r="U928" s="837"/>
      <c r="V928" s="837"/>
      <c r="W928" s="837"/>
      <c r="X928" s="837"/>
      <c r="Y928" s="837"/>
      <c r="Z928" s="837"/>
      <c r="AA928" s="837"/>
      <c r="AB928" s="837"/>
      <c r="AC928" s="837"/>
      <c r="AD928" s="837"/>
      <c r="AE928" s="612"/>
      <c r="AF928" s="614"/>
    </row>
    <row r="929" spans="1:32" ht="15" x14ac:dyDescent="0.25">
      <c r="A929" s="359"/>
      <c r="B929" s="340"/>
      <c r="C929" s="380"/>
      <c r="D929" s="380"/>
      <c r="E929" s="380"/>
      <c r="F929" s="380"/>
      <c r="G929" s="380"/>
      <c r="H929" s="380"/>
      <c r="I929" s="380"/>
      <c r="J929" s="380"/>
      <c r="K929" s="380"/>
      <c r="L929" s="380"/>
      <c r="M929" s="380"/>
      <c r="N929" s="380"/>
      <c r="O929" s="380"/>
      <c r="P929" s="380"/>
      <c r="Q929" s="380"/>
      <c r="R929" s="380"/>
      <c r="S929" s="380"/>
      <c r="T929" s="380"/>
      <c r="U929" s="380"/>
      <c r="V929" s="380"/>
      <c r="W929" s="380"/>
      <c r="X929" s="380"/>
      <c r="Y929" s="380"/>
      <c r="Z929" s="380"/>
      <c r="AA929" s="380"/>
      <c r="AB929" s="380"/>
      <c r="AC929" s="437"/>
      <c r="AD929" s="437"/>
      <c r="AE929" s="296"/>
      <c r="AF929" s="614"/>
    </row>
    <row r="930" spans="1:32" ht="15" x14ac:dyDescent="0.25">
      <c r="A930" s="379"/>
      <c r="B930" s="605"/>
      <c r="C930" s="379"/>
      <c r="D930" s="379"/>
      <c r="E930" s="379"/>
      <c r="F930" s="385"/>
      <c r="G930" s="385"/>
      <c r="H930" s="385"/>
      <c r="I930" s="385"/>
      <c r="J930" s="359"/>
      <c r="K930" s="927" t="s">
        <v>488</v>
      </c>
      <c r="L930" s="928"/>
      <c r="M930" s="928"/>
      <c r="N930" s="928"/>
      <c r="O930" s="928"/>
      <c r="P930" s="928"/>
      <c r="Q930" s="928"/>
      <c r="R930" s="928"/>
      <c r="S930" s="928"/>
      <c r="T930" s="928"/>
      <c r="U930" s="928"/>
      <c r="V930" s="929"/>
      <c r="W930" s="379"/>
      <c r="X930" s="379"/>
      <c r="Y930" s="379"/>
      <c r="Z930" s="385"/>
      <c r="AA930" s="385"/>
      <c r="AB930" s="385"/>
      <c r="AC930" s="385"/>
      <c r="AD930" s="385"/>
      <c r="AE930" s="296"/>
      <c r="AF930" s="614"/>
    </row>
    <row r="931" spans="1:32" ht="15" x14ac:dyDescent="0.25">
      <c r="A931" s="379"/>
      <c r="B931" s="605"/>
      <c r="C931" s="379"/>
      <c r="D931" s="379"/>
      <c r="E931" s="379"/>
      <c r="F931" s="385"/>
      <c r="G931" s="385"/>
      <c r="H931" s="385"/>
      <c r="I931" s="385"/>
      <c r="J931" s="359"/>
      <c r="K931" s="610" t="s">
        <v>77</v>
      </c>
      <c r="L931" s="906" t="s">
        <v>418</v>
      </c>
      <c r="M931" s="907"/>
      <c r="N931" s="907"/>
      <c r="O931" s="907"/>
      <c r="P931" s="907"/>
      <c r="Q931" s="907"/>
      <c r="R931" s="907"/>
      <c r="S931" s="907"/>
      <c r="T931" s="907"/>
      <c r="U931" s="907"/>
      <c r="V931" s="908"/>
      <c r="W931" s="379"/>
      <c r="X931" s="379"/>
      <c r="Y931" s="379"/>
      <c r="Z931" s="385"/>
      <c r="AA931" s="385"/>
      <c r="AB931" s="385"/>
      <c r="AC931" s="385"/>
      <c r="AD931" s="385"/>
      <c r="AE931" s="296"/>
      <c r="AF931" s="614"/>
    </row>
    <row r="932" spans="1:32" ht="15" x14ac:dyDescent="0.25">
      <c r="A932" s="379"/>
      <c r="B932" s="605"/>
      <c r="C932" s="379"/>
      <c r="D932" s="379"/>
      <c r="E932" s="379"/>
      <c r="F932" s="385"/>
      <c r="G932" s="385"/>
      <c r="H932" s="385"/>
      <c r="I932" s="385"/>
      <c r="J932" s="359"/>
      <c r="K932" s="418" t="s">
        <v>78</v>
      </c>
      <c r="L932" s="906" t="s">
        <v>419</v>
      </c>
      <c r="M932" s="907"/>
      <c r="N932" s="907"/>
      <c r="O932" s="907"/>
      <c r="P932" s="907"/>
      <c r="Q932" s="907"/>
      <c r="R932" s="907"/>
      <c r="S932" s="907"/>
      <c r="T932" s="907"/>
      <c r="U932" s="907"/>
      <c r="V932" s="908"/>
      <c r="W932" s="379"/>
      <c r="X932" s="379"/>
      <c r="Y932" s="379"/>
      <c r="Z932" s="385"/>
      <c r="AA932" s="385"/>
      <c r="AB932" s="385"/>
      <c r="AC932" s="385"/>
      <c r="AD932" s="385"/>
      <c r="AE932" s="296"/>
      <c r="AF932" s="614"/>
    </row>
    <row r="933" spans="1:32" ht="15" x14ac:dyDescent="0.25">
      <c r="A933" s="379"/>
      <c r="B933" s="605"/>
      <c r="C933" s="379"/>
      <c r="D933" s="379"/>
      <c r="E933" s="379"/>
      <c r="F933" s="385"/>
      <c r="G933" s="385"/>
      <c r="H933" s="385"/>
      <c r="I933" s="385"/>
      <c r="J933" s="359"/>
      <c r="K933" s="418" t="s">
        <v>85</v>
      </c>
      <c r="L933" s="906" t="s">
        <v>420</v>
      </c>
      <c r="M933" s="907"/>
      <c r="N933" s="907"/>
      <c r="O933" s="907"/>
      <c r="P933" s="907"/>
      <c r="Q933" s="907"/>
      <c r="R933" s="907"/>
      <c r="S933" s="907"/>
      <c r="T933" s="907"/>
      <c r="U933" s="907"/>
      <c r="V933" s="908"/>
      <c r="W933" s="379"/>
      <c r="X933" s="379"/>
      <c r="Y933" s="379"/>
      <c r="Z933" s="385"/>
      <c r="AA933" s="385"/>
      <c r="AB933" s="385"/>
      <c r="AC933" s="385"/>
      <c r="AD933" s="385"/>
      <c r="AE933" s="296"/>
      <c r="AF933" s="614"/>
    </row>
    <row r="934" spans="1:32" ht="15" x14ac:dyDescent="0.25">
      <c r="A934" s="379"/>
      <c r="B934" s="605"/>
      <c r="C934" s="379"/>
      <c r="D934" s="379"/>
      <c r="E934" s="379"/>
      <c r="F934" s="385"/>
      <c r="G934" s="385"/>
      <c r="H934" s="385"/>
      <c r="I934" s="385"/>
      <c r="J934" s="359"/>
      <c r="K934" s="418" t="s">
        <v>81</v>
      </c>
      <c r="L934" s="906" t="s">
        <v>421</v>
      </c>
      <c r="M934" s="907"/>
      <c r="N934" s="907"/>
      <c r="O934" s="907"/>
      <c r="P934" s="907"/>
      <c r="Q934" s="907"/>
      <c r="R934" s="907"/>
      <c r="S934" s="907"/>
      <c r="T934" s="907"/>
      <c r="U934" s="907"/>
      <c r="V934" s="908"/>
      <c r="W934" s="379"/>
      <c r="X934" s="379"/>
      <c r="Y934" s="379"/>
      <c r="Z934" s="385"/>
      <c r="AA934" s="385"/>
      <c r="AB934" s="385"/>
      <c r="AC934" s="385"/>
      <c r="AD934" s="385"/>
      <c r="AE934" s="296"/>
      <c r="AF934" s="614"/>
    </row>
    <row r="935" spans="1:32" ht="15" x14ac:dyDescent="0.25">
      <c r="A935" s="379"/>
      <c r="B935" s="605"/>
      <c r="C935" s="379"/>
      <c r="D935" s="379"/>
      <c r="E935" s="379"/>
      <c r="F935" s="385"/>
      <c r="G935" s="385"/>
      <c r="H935" s="385"/>
      <c r="I935" s="385"/>
      <c r="J935" s="359"/>
      <c r="K935" s="418" t="s">
        <v>83</v>
      </c>
      <c r="L935" s="906" t="s">
        <v>422</v>
      </c>
      <c r="M935" s="907"/>
      <c r="N935" s="907"/>
      <c r="O935" s="907"/>
      <c r="P935" s="907"/>
      <c r="Q935" s="907"/>
      <c r="R935" s="907"/>
      <c r="S935" s="907"/>
      <c r="T935" s="907"/>
      <c r="U935" s="907"/>
      <c r="V935" s="908"/>
      <c r="W935" s="379"/>
      <c r="X935" s="379"/>
      <c r="Y935" s="379"/>
      <c r="Z935" s="385"/>
      <c r="AA935" s="385"/>
      <c r="AB935" s="385"/>
      <c r="AC935" s="385"/>
      <c r="AD935" s="385"/>
      <c r="AE935" s="296"/>
      <c r="AF935" s="614"/>
    </row>
    <row r="936" spans="1:32" ht="9" customHeight="1" x14ac:dyDescent="0.25">
      <c r="A936" s="379"/>
      <c r="B936" s="385"/>
      <c r="C936" s="385"/>
      <c r="D936" s="385"/>
      <c r="E936" s="385"/>
      <c r="F936" s="385"/>
      <c r="G936" s="385"/>
      <c r="H936" s="385"/>
      <c r="I936" s="385"/>
      <c r="J936" s="385"/>
      <c r="K936" s="385"/>
      <c r="L936" s="385"/>
      <c r="M936" s="385"/>
      <c r="N936" s="385"/>
      <c r="O936" s="385"/>
      <c r="P936" s="385"/>
      <c r="Q936" s="385"/>
      <c r="R936" s="385"/>
      <c r="S936" s="385"/>
      <c r="T936" s="385"/>
      <c r="U936" s="385"/>
      <c r="V936" s="385"/>
      <c r="W936" s="385"/>
      <c r="X936" s="385"/>
      <c r="Y936" s="385"/>
      <c r="Z936" s="385"/>
      <c r="AA936" s="385"/>
      <c r="AB936" s="385"/>
      <c r="AC936" s="385"/>
      <c r="AD936" s="385"/>
      <c r="AE936" s="296"/>
      <c r="AF936" s="614"/>
    </row>
    <row r="937" spans="1:32" ht="9" customHeight="1" x14ac:dyDescent="0.25">
      <c r="A937" s="379"/>
      <c r="B937" s="385"/>
      <c r="C937" s="385"/>
      <c r="D937" s="385"/>
      <c r="E937" s="385"/>
      <c r="F937" s="385"/>
      <c r="G937" s="385"/>
      <c r="H937" s="385"/>
      <c r="I937" s="385"/>
      <c r="J937" s="385"/>
      <c r="K937" s="385"/>
      <c r="L937" s="385"/>
      <c r="M937" s="385"/>
      <c r="N937" s="385"/>
      <c r="O937" s="385"/>
      <c r="P937" s="385"/>
      <c r="Q937" s="385"/>
      <c r="R937" s="385"/>
      <c r="S937" s="385"/>
      <c r="T937" s="385"/>
      <c r="U937" s="385"/>
      <c r="V937" s="385"/>
      <c r="W937" s="385"/>
      <c r="X937" s="385"/>
      <c r="Y937" s="385"/>
      <c r="Z937" s="385"/>
      <c r="AA937" s="385"/>
      <c r="AB937" s="385"/>
      <c r="AC937" s="385"/>
      <c r="AD937" s="385"/>
      <c r="AE937" s="296"/>
      <c r="AF937" s="614"/>
    </row>
    <row r="938" spans="1:32" s="165" customFormat="1" ht="24.75" customHeight="1" x14ac:dyDescent="0.25">
      <c r="A938" s="7"/>
      <c r="B938" s="294"/>
      <c r="C938" s="991" t="s">
        <v>256</v>
      </c>
      <c r="D938" s="991"/>
      <c r="E938" s="991"/>
      <c r="F938" s="991"/>
      <c r="G938" s="991"/>
      <c r="H938" s="991"/>
      <c r="I938" s="991"/>
      <c r="J938" s="991"/>
      <c r="K938" s="991"/>
      <c r="L938" s="991"/>
      <c r="M938" s="991"/>
      <c r="N938" s="991"/>
      <c r="O938" s="991"/>
      <c r="P938" s="991"/>
      <c r="Q938" s="991"/>
      <c r="R938" s="991"/>
      <c r="S938" s="991"/>
      <c r="T938" s="991"/>
      <c r="U938" s="991"/>
      <c r="V938" s="991"/>
      <c r="W938" s="991"/>
      <c r="X938" s="991"/>
      <c r="Y938" s="991"/>
      <c r="Z938" s="991"/>
      <c r="AA938" s="991"/>
      <c r="AB938" s="991"/>
      <c r="AC938" s="991"/>
      <c r="AD938" s="991"/>
      <c r="AE938" s="542"/>
    </row>
    <row r="939" spans="1:32" s="165" customFormat="1" ht="36.75" customHeight="1" x14ac:dyDescent="0.25">
      <c r="A939" s="7"/>
      <c r="B939" s="294"/>
      <c r="C939" s="992"/>
      <c r="D939" s="993"/>
      <c r="E939" s="993"/>
      <c r="F939" s="993"/>
      <c r="G939" s="993"/>
      <c r="H939" s="993"/>
      <c r="I939" s="993"/>
      <c r="J939" s="993"/>
      <c r="K939" s="993"/>
      <c r="L939" s="993"/>
      <c r="M939" s="993"/>
      <c r="N939" s="993"/>
      <c r="O939" s="993"/>
      <c r="P939" s="993"/>
      <c r="Q939" s="993"/>
      <c r="R939" s="993"/>
      <c r="S939" s="993"/>
      <c r="T939" s="993"/>
      <c r="U939" s="993"/>
      <c r="V939" s="993"/>
      <c r="W939" s="993"/>
      <c r="X939" s="993"/>
      <c r="Y939" s="993"/>
      <c r="Z939" s="993"/>
      <c r="AA939" s="993"/>
      <c r="AB939" s="993"/>
      <c r="AC939" s="993"/>
      <c r="AD939" s="994"/>
      <c r="AE939" s="542"/>
    </row>
    <row r="940" spans="1:32" s="165" customFormat="1" ht="36.75" customHeight="1" x14ac:dyDescent="0.25">
      <c r="A940" s="7"/>
      <c r="B940" s="294"/>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c r="Z940" s="295"/>
      <c r="AA940" s="295"/>
      <c r="AB940" s="295"/>
      <c r="AC940" s="295"/>
      <c r="AD940" s="295"/>
      <c r="AE940" s="542"/>
    </row>
    <row r="941" spans="1:32" ht="35.25" customHeight="1" x14ac:dyDescent="0.25">
      <c r="A941" s="578" t="s">
        <v>583</v>
      </c>
      <c r="B941" s="963" t="s">
        <v>988</v>
      </c>
      <c r="C941" s="963"/>
      <c r="D941" s="963"/>
      <c r="E941" s="963"/>
      <c r="F941" s="963"/>
      <c r="G941" s="963"/>
      <c r="H941" s="963"/>
      <c r="I941" s="963"/>
      <c r="J941" s="963"/>
      <c r="K941" s="963"/>
      <c r="L941" s="963"/>
      <c r="M941" s="963"/>
      <c r="N941" s="963"/>
      <c r="O941" s="963"/>
      <c r="P941" s="963"/>
      <c r="Q941" s="963"/>
      <c r="R941" s="963"/>
      <c r="S941" s="963"/>
      <c r="T941" s="963"/>
      <c r="U941" s="963"/>
      <c r="V941" s="963"/>
      <c r="W941" s="963"/>
      <c r="X941" s="963"/>
      <c r="Y941" s="963"/>
      <c r="Z941" s="963"/>
      <c r="AA941" s="963"/>
      <c r="AB941" s="963"/>
      <c r="AC941" s="963"/>
      <c r="AD941" s="963"/>
      <c r="AE941" s="296"/>
      <c r="AF941" s="616"/>
    </row>
    <row r="942" spans="1:32" ht="27.75" customHeight="1" x14ac:dyDescent="0.25">
      <c r="A942" s="326"/>
      <c r="B942" s="328"/>
      <c r="C942" s="845" t="s">
        <v>989</v>
      </c>
      <c r="D942" s="845"/>
      <c r="E942" s="845"/>
      <c r="F942" s="845"/>
      <c r="G942" s="845"/>
      <c r="H942" s="845"/>
      <c r="I942" s="845"/>
      <c r="J942" s="845"/>
      <c r="K942" s="845"/>
      <c r="L942" s="845"/>
      <c r="M942" s="845"/>
      <c r="N942" s="845"/>
      <c r="O942" s="845"/>
      <c r="P942" s="845"/>
      <c r="Q942" s="845"/>
      <c r="R942" s="845"/>
      <c r="S942" s="845"/>
      <c r="T942" s="845"/>
      <c r="U942" s="845"/>
      <c r="V942" s="845"/>
      <c r="W942" s="845"/>
      <c r="X942" s="845"/>
      <c r="Y942" s="845"/>
      <c r="Z942" s="845"/>
      <c r="AA942" s="845"/>
      <c r="AB942" s="845"/>
      <c r="AC942" s="845"/>
      <c r="AD942" s="845"/>
      <c r="AE942" s="325"/>
      <c r="AF942" s="616"/>
    </row>
    <row r="943" spans="1:32" ht="15" x14ac:dyDescent="0.25">
      <c r="A943" s="773"/>
      <c r="B943" s="774"/>
      <c r="C943" s="845" t="s">
        <v>990</v>
      </c>
      <c r="D943" s="845"/>
      <c r="E943" s="845"/>
      <c r="F943" s="845"/>
      <c r="G943" s="845"/>
      <c r="H943" s="845"/>
      <c r="I943" s="845"/>
      <c r="J943" s="845"/>
      <c r="K943" s="845"/>
      <c r="L943" s="845"/>
      <c r="M943" s="845"/>
      <c r="N943" s="845"/>
      <c r="O943" s="845"/>
      <c r="P943" s="845"/>
      <c r="Q943" s="845"/>
      <c r="R943" s="845"/>
      <c r="S943" s="845"/>
      <c r="T943" s="845"/>
      <c r="U943" s="845"/>
      <c r="V943" s="845"/>
      <c r="W943" s="845"/>
      <c r="X943" s="845"/>
      <c r="Y943" s="845"/>
      <c r="Z943" s="845"/>
      <c r="AA943" s="845"/>
      <c r="AB943" s="845"/>
      <c r="AC943" s="845"/>
      <c r="AD943" s="845"/>
      <c r="AE943" s="296"/>
      <c r="AF943" s="616"/>
    </row>
    <row r="944" spans="1:32" ht="15" x14ac:dyDescent="0.25">
      <c r="A944" s="326"/>
      <c r="B944" s="377"/>
      <c r="C944" s="377"/>
      <c r="D944" s="377"/>
      <c r="E944" s="377"/>
      <c r="F944" s="377"/>
      <c r="G944" s="377"/>
      <c r="H944" s="377"/>
      <c r="I944" s="377"/>
      <c r="J944" s="377"/>
      <c r="K944" s="377"/>
      <c r="L944" s="377"/>
      <c r="M944" s="377"/>
      <c r="N944" s="377"/>
      <c r="O944" s="377"/>
      <c r="P944" s="377"/>
      <c r="Q944" s="377"/>
      <c r="R944" s="377"/>
      <c r="S944" s="377"/>
      <c r="T944" s="377"/>
      <c r="U944" s="377"/>
      <c r="V944" s="377"/>
      <c r="W944" s="377"/>
      <c r="X944" s="377"/>
      <c r="Y944" s="377"/>
      <c r="Z944" s="377"/>
      <c r="AA944" s="377"/>
      <c r="AB944" s="377"/>
      <c r="AC944" s="754"/>
      <c r="AD944" s="754"/>
      <c r="AE944" s="325"/>
      <c r="AF944" s="616"/>
    </row>
    <row r="945" spans="1:33" ht="37.5" customHeight="1" x14ac:dyDescent="0.25">
      <c r="A945" s="326"/>
      <c r="B945" s="325"/>
      <c r="C945" s="325"/>
      <c r="D945" s="755"/>
      <c r="E945" s="755"/>
      <c r="F945" s="755"/>
      <c r="G945" s="755"/>
      <c r="H945" s="755"/>
      <c r="I945" s="755"/>
      <c r="J945" s="755"/>
      <c r="K945" s="755"/>
      <c r="L945" s="755"/>
      <c r="M945" s="755"/>
      <c r="N945" s="775"/>
      <c r="O945" s="775"/>
      <c r="P945" s="995" t="s">
        <v>991</v>
      </c>
      <c r="Q945" s="995"/>
      <c r="R945" s="995"/>
      <c r="S945" s="995"/>
      <c r="T945" s="995"/>
      <c r="U945" s="995"/>
      <c r="V945" s="995"/>
      <c r="W945" s="995"/>
      <c r="X945" s="995"/>
      <c r="Y945" s="995"/>
      <c r="Z945" s="995"/>
      <c r="AA945" s="995"/>
      <c r="AB945" s="776"/>
      <c r="AC945" s="776"/>
      <c r="AD945" s="776"/>
      <c r="AE945" s="325"/>
      <c r="AF945" s="616"/>
    </row>
    <row r="946" spans="1:33" ht="38.25" customHeight="1" x14ac:dyDescent="0.25">
      <c r="A946" s="326"/>
      <c r="B946" s="325"/>
      <c r="C946" s="325"/>
      <c r="D946" s="755"/>
      <c r="E946" s="755"/>
      <c r="F946" s="755"/>
      <c r="G946" s="755"/>
      <c r="H946" s="755"/>
      <c r="I946" s="755"/>
      <c r="J946" s="755"/>
      <c r="K946" s="755"/>
      <c r="L946" s="755"/>
      <c r="M946" s="755"/>
      <c r="N946" s="775"/>
      <c r="O946" s="775"/>
      <c r="P946" s="996" t="s">
        <v>434</v>
      </c>
      <c r="Q946" s="996"/>
      <c r="R946" s="996"/>
      <c r="S946" s="997" t="s">
        <v>135</v>
      </c>
      <c r="T946" s="998"/>
      <c r="U946" s="999"/>
      <c r="V946" s="997" t="s">
        <v>494</v>
      </c>
      <c r="W946" s="998"/>
      <c r="X946" s="999"/>
      <c r="Y946" s="997" t="s">
        <v>172</v>
      </c>
      <c r="Z946" s="998"/>
      <c r="AA946" s="999"/>
      <c r="AB946" s="302"/>
      <c r="AC946" s="302"/>
      <c r="AD946" s="302"/>
      <c r="AE946" s="325"/>
      <c r="AF946" s="616"/>
    </row>
    <row r="947" spans="1:33" ht="15" x14ac:dyDescent="0.25">
      <c r="A947" s="326"/>
      <c r="B947" s="325"/>
      <c r="C947" s="325"/>
      <c r="D947" s="393" t="s">
        <v>77</v>
      </c>
      <c r="E947" s="987" t="s">
        <v>418</v>
      </c>
      <c r="F947" s="987"/>
      <c r="G947" s="987"/>
      <c r="H947" s="987"/>
      <c r="I947" s="987"/>
      <c r="J947" s="987"/>
      <c r="K947" s="987"/>
      <c r="L947" s="987"/>
      <c r="M947" s="987"/>
      <c r="N947" s="987"/>
      <c r="O947" s="987"/>
      <c r="P947" s="990"/>
      <c r="Q947" s="990"/>
      <c r="R947" s="990"/>
      <c r="S947" s="990"/>
      <c r="T947" s="990"/>
      <c r="U947" s="990"/>
      <c r="V947" s="990"/>
      <c r="W947" s="990"/>
      <c r="X947" s="990"/>
      <c r="Y947" s="990"/>
      <c r="Z947" s="990"/>
      <c r="AA947" s="990"/>
      <c r="AB947" s="302"/>
      <c r="AC947" s="302"/>
      <c r="AD947" s="302"/>
      <c r="AE947" s="325"/>
      <c r="AF947" s="616"/>
    </row>
    <row r="948" spans="1:33" ht="15" x14ac:dyDescent="0.25">
      <c r="A948" s="326"/>
      <c r="B948" s="325"/>
      <c r="C948" s="325"/>
      <c r="D948" s="393" t="s">
        <v>78</v>
      </c>
      <c r="E948" s="987" t="s">
        <v>419</v>
      </c>
      <c r="F948" s="987"/>
      <c r="G948" s="987"/>
      <c r="H948" s="987"/>
      <c r="I948" s="987"/>
      <c r="J948" s="987"/>
      <c r="K948" s="987"/>
      <c r="L948" s="987"/>
      <c r="M948" s="987"/>
      <c r="N948" s="987"/>
      <c r="O948" s="987"/>
      <c r="P948" s="990"/>
      <c r="Q948" s="990"/>
      <c r="R948" s="990"/>
      <c r="S948" s="990"/>
      <c r="T948" s="990"/>
      <c r="U948" s="990"/>
      <c r="V948" s="990"/>
      <c r="W948" s="990"/>
      <c r="X948" s="990"/>
      <c r="Y948" s="990"/>
      <c r="Z948" s="990"/>
      <c r="AA948" s="990"/>
      <c r="AB948" s="302"/>
      <c r="AC948" s="302"/>
      <c r="AD948" s="302"/>
      <c r="AE948" s="325"/>
      <c r="AF948" s="616"/>
    </row>
    <row r="949" spans="1:33" ht="15" x14ac:dyDescent="0.25">
      <c r="A949" s="326"/>
      <c r="B949" s="325"/>
      <c r="C949" s="325"/>
      <c r="D949" s="393" t="s">
        <v>85</v>
      </c>
      <c r="E949" s="987" t="s">
        <v>420</v>
      </c>
      <c r="F949" s="987"/>
      <c r="G949" s="987"/>
      <c r="H949" s="987"/>
      <c r="I949" s="987"/>
      <c r="J949" s="987"/>
      <c r="K949" s="987"/>
      <c r="L949" s="987"/>
      <c r="M949" s="987"/>
      <c r="N949" s="987"/>
      <c r="O949" s="987"/>
      <c r="P949" s="990"/>
      <c r="Q949" s="990"/>
      <c r="R949" s="990"/>
      <c r="S949" s="990" t="s">
        <v>6547</v>
      </c>
      <c r="T949" s="990"/>
      <c r="U949" s="990"/>
      <c r="V949" s="990" t="s">
        <v>6547</v>
      </c>
      <c r="W949" s="990"/>
      <c r="X949" s="990"/>
      <c r="Y949" s="990" t="s">
        <v>6547</v>
      </c>
      <c r="Z949" s="990"/>
      <c r="AA949" s="990"/>
      <c r="AB949" s="302"/>
      <c r="AC949" s="302"/>
      <c r="AD949" s="302"/>
      <c r="AE949" s="325"/>
      <c r="AF949" s="616"/>
    </row>
    <row r="950" spans="1:33" ht="15" x14ac:dyDescent="0.25">
      <c r="A950" s="326"/>
      <c r="B950" s="325"/>
      <c r="C950" s="325"/>
      <c r="D950" s="393" t="s">
        <v>81</v>
      </c>
      <c r="E950" s="987" t="s">
        <v>992</v>
      </c>
      <c r="F950" s="987"/>
      <c r="G950" s="987"/>
      <c r="H950" s="987"/>
      <c r="I950" s="987"/>
      <c r="J950" s="987"/>
      <c r="K950" s="987"/>
      <c r="L950" s="987"/>
      <c r="M950" s="987"/>
      <c r="N950" s="987"/>
      <c r="O950" s="987"/>
      <c r="P950" s="990"/>
      <c r="Q950" s="990"/>
      <c r="R950" s="990"/>
      <c r="S950" s="990"/>
      <c r="T950" s="990"/>
      <c r="U950" s="990"/>
      <c r="V950" s="990"/>
      <c r="W950" s="990"/>
      <c r="X950" s="990"/>
      <c r="Y950" s="990"/>
      <c r="Z950" s="990"/>
      <c r="AA950" s="990"/>
      <c r="AB950" s="302"/>
      <c r="AC950" s="302"/>
      <c r="AD950" s="302"/>
      <c r="AE950" s="325"/>
      <c r="AF950" s="616"/>
    </row>
    <row r="951" spans="1:33" ht="15" x14ac:dyDescent="0.25">
      <c r="A951" s="326"/>
      <c r="B951" s="325"/>
      <c r="C951" s="325"/>
      <c r="D951" s="393" t="s">
        <v>83</v>
      </c>
      <c r="E951" s="987" t="s">
        <v>993</v>
      </c>
      <c r="F951" s="987"/>
      <c r="G951" s="987"/>
      <c r="H951" s="987"/>
      <c r="I951" s="987"/>
      <c r="J951" s="987"/>
      <c r="K951" s="987"/>
      <c r="L951" s="987"/>
      <c r="M951" s="987"/>
      <c r="N951" s="987"/>
      <c r="O951" s="987"/>
      <c r="P951" s="990" t="s">
        <v>6547</v>
      </c>
      <c r="Q951" s="990"/>
      <c r="R951" s="990"/>
      <c r="S951" s="990"/>
      <c r="T951" s="990"/>
      <c r="U951" s="990"/>
      <c r="V951" s="990"/>
      <c r="W951" s="990"/>
      <c r="X951" s="990"/>
      <c r="Y951" s="990"/>
      <c r="Z951" s="990"/>
      <c r="AA951" s="990"/>
      <c r="AB951" s="302"/>
      <c r="AC951" s="302"/>
      <c r="AD951" s="302"/>
      <c r="AE951" s="325"/>
      <c r="AF951" s="616"/>
    </row>
    <row r="952" spans="1:33" ht="15" x14ac:dyDescent="0.25">
      <c r="A952" s="326"/>
      <c r="B952" s="837" t="str">
        <f>IF(OR(COUNTIF(Y947:AA951,"X")&gt;1,COUNTIF(V947:X951,"X")&gt;1,COUNTIF(P947:R951,"X")&gt;1,COUNTIF(P947:R951,"X")&gt;1),"ERROR: Seleccionar un sólo código por Columna","")</f>
        <v/>
      </c>
      <c r="C952" s="837"/>
      <c r="D952" s="837"/>
      <c r="E952" s="837"/>
      <c r="F952" s="837"/>
      <c r="G952" s="837"/>
      <c r="H952" s="837"/>
      <c r="I952" s="837"/>
      <c r="J952" s="837"/>
      <c r="K952" s="837"/>
      <c r="L952" s="837"/>
      <c r="M952" s="837"/>
      <c r="N952" s="837"/>
      <c r="O952" s="837"/>
      <c r="P952" s="837"/>
      <c r="Q952" s="837"/>
      <c r="R952" s="837"/>
      <c r="S952" s="837"/>
      <c r="T952" s="837"/>
      <c r="U952" s="837"/>
      <c r="V952" s="837"/>
      <c r="W952" s="837"/>
      <c r="X952" s="837"/>
      <c r="Y952" s="837"/>
      <c r="Z952" s="837"/>
      <c r="AA952" s="837"/>
      <c r="AB952" s="837"/>
      <c r="AC952" s="837"/>
      <c r="AD952" s="837"/>
      <c r="AE952" s="325"/>
      <c r="AF952" s="616"/>
    </row>
    <row r="953" spans="1:33" ht="15" x14ac:dyDescent="0.25">
      <c r="A953" s="326"/>
      <c r="B953" s="398"/>
      <c r="C953" s="398"/>
      <c r="D953" s="398"/>
      <c r="E953" s="398"/>
      <c r="F953" s="398"/>
      <c r="G953" s="398"/>
      <c r="H953" s="398"/>
      <c r="I953" s="398"/>
      <c r="J953" s="398"/>
      <c r="K953" s="398"/>
      <c r="L953" s="398"/>
      <c r="M953" s="398"/>
      <c r="N953" s="398"/>
      <c r="O953" s="398"/>
      <c r="P953" s="398"/>
      <c r="Q953" s="302"/>
      <c r="R953" s="302"/>
      <c r="S953" s="302"/>
      <c r="T953" s="302"/>
      <c r="U953" s="302"/>
      <c r="V953" s="302"/>
      <c r="W953" s="302"/>
      <c r="X953" s="302"/>
      <c r="Y953" s="302"/>
      <c r="Z953" s="302"/>
      <c r="AA953" s="302"/>
      <c r="AB953" s="302"/>
      <c r="AC953" s="398"/>
      <c r="AD953" s="398"/>
      <c r="AE953" s="325"/>
      <c r="AF953" s="616"/>
    </row>
    <row r="954" spans="1:33" ht="15" x14ac:dyDescent="0.25">
      <c r="A954" s="293"/>
      <c r="B954" s="296"/>
      <c r="C954" s="296"/>
      <c r="D954" s="296"/>
      <c r="E954" s="296"/>
      <c r="F954" s="296"/>
      <c r="G954" s="296"/>
      <c r="H954" s="296"/>
      <c r="I954" s="296"/>
      <c r="J954" s="296"/>
      <c r="K954" s="296"/>
      <c r="L954" s="296"/>
      <c r="M954" s="296"/>
      <c r="N954" s="296"/>
      <c r="O954" s="296"/>
      <c r="P954" s="296"/>
      <c r="Q954" s="296"/>
      <c r="R954" s="296"/>
      <c r="S954" s="296"/>
      <c r="T954" s="296"/>
      <c r="U954" s="296"/>
      <c r="V954" s="296"/>
      <c r="W954" s="296"/>
      <c r="X954" s="296"/>
      <c r="Y954" s="296"/>
      <c r="Z954" s="296"/>
      <c r="AA954" s="296"/>
      <c r="AB954" s="296"/>
      <c r="AC954" s="296"/>
      <c r="AD954" s="296"/>
      <c r="AE954" s="296"/>
      <c r="AF954" s="616"/>
    </row>
    <row r="955" spans="1:33" ht="39" customHeight="1" x14ac:dyDescent="0.25">
      <c r="A955" s="777" t="s">
        <v>741</v>
      </c>
      <c r="B955" s="963" t="s">
        <v>1133</v>
      </c>
      <c r="C955" s="963"/>
      <c r="D955" s="963"/>
      <c r="E955" s="963"/>
      <c r="F955" s="963"/>
      <c r="G955" s="963"/>
      <c r="H955" s="963"/>
      <c r="I955" s="963"/>
      <c r="J955" s="963"/>
      <c r="K955" s="963"/>
      <c r="L955" s="963"/>
      <c r="M955" s="963"/>
      <c r="N955" s="963"/>
      <c r="O955" s="963"/>
      <c r="P955" s="963"/>
      <c r="Q955" s="963"/>
      <c r="R955" s="963"/>
      <c r="S955" s="963"/>
      <c r="T955" s="963"/>
      <c r="U955" s="963"/>
      <c r="V955" s="963"/>
      <c r="W955" s="963"/>
      <c r="X955" s="963"/>
      <c r="Y955" s="963"/>
      <c r="Z955" s="963"/>
      <c r="AA955" s="963"/>
      <c r="AB955" s="963"/>
      <c r="AC955" s="963"/>
      <c r="AD955" s="963"/>
      <c r="AE955" s="296"/>
      <c r="AF955" s="616"/>
    </row>
    <row r="956" spans="1:33" ht="15" x14ac:dyDescent="0.25">
      <c r="A956" s="359"/>
      <c r="B956" s="761"/>
      <c r="C956" s="874" t="s">
        <v>108</v>
      </c>
      <c r="D956" s="874"/>
      <c r="E956" s="874"/>
      <c r="F956" s="874"/>
      <c r="G956" s="874"/>
      <c r="H956" s="874"/>
      <c r="I956" s="874"/>
      <c r="J956" s="874"/>
      <c r="K956" s="874"/>
      <c r="L956" s="874"/>
      <c r="M956" s="874"/>
      <c r="N956" s="874"/>
      <c r="O956" s="874"/>
      <c r="P956" s="874"/>
      <c r="Q956" s="874"/>
      <c r="R956" s="874"/>
      <c r="S956" s="874"/>
      <c r="T956" s="874"/>
      <c r="U956" s="874"/>
      <c r="V956" s="874"/>
      <c r="W956" s="874"/>
      <c r="X956" s="874"/>
      <c r="Y956" s="874"/>
      <c r="Z956" s="874"/>
      <c r="AA956" s="874"/>
      <c r="AB956" s="874"/>
      <c r="AC956" s="874"/>
      <c r="AD956" s="874"/>
      <c r="AE956" s="337"/>
      <c r="AF956" s="616"/>
    </row>
    <row r="957" spans="1:33" ht="15" x14ac:dyDescent="0.25">
      <c r="A957" s="359"/>
      <c r="B957" s="761"/>
      <c r="C957" s="846" t="s">
        <v>994</v>
      </c>
      <c r="D957" s="846"/>
      <c r="E957" s="846"/>
      <c r="F957" s="846"/>
      <c r="G957" s="846"/>
      <c r="H957" s="846"/>
      <c r="I957" s="846"/>
      <c r="J957" s="846"/>
      <c r="K957" s="846"/>
      <c r="L957" s="846"/>
      <c r="M957" s="846"/>
      <c r="N957" s="846"/>
      <c r="O957" s="846"/>
      <c r="P957" s="846"/>
      <c r="Q957" s="846"/>
      <c r="R957" s="846"/>
      <c r="S957" s="846"/>
      <c r="T957" s="846"/>
      <c r="U957" s="846"/>
      <c r="V957" s="846"/>
      <c r="W957" s="846"/>
      <c r="X957" s="846"/>
      <c r="Y957" s="846"/>
      <c r="Z957" s="846"/>
      <c r="AA957" s="846"/>
      <c r="AB957" s="846"/>
      <c r="AC957" s="846"/>
      <c r="AD957" s="846"/>
      <c r="AE957" s="337"/>
      <c r="AF957" s="616"/>
    </row>
    <row r="958" spans="1:33" ht="15" x14ac:dyDescent="0.25">
      <c r="A958" s="293"/>
      <c r="B958" s="296"/>
      <c r="C958" s="296"/>
      <c r="D958" s="296"/>
      <c r="E958" s="296"/>
      <c r="F958" s="296"/>
      <c r="G958" s="296"/>
      <c r="H958" s="296"/>
      <c r="I958" s="296"/>
      <c r="J958" s="296"/>
      <c r="K958" s="296"/>
      <c r="L958" s="296"/>
      <c r="M958" s="296"/>
      <c r="N958" s="296"/>
      <c r="O958" s="296"/>
      <c r="P958" s="296"/>
      <c r="Q958" s="296"/>
      <c r="R958" s="296"/>
      <c r="S958" s="296"/>
      <c r="T958" s="296"/>
      <c r="U958" s="296"/>
      <c r="V958" s="296"/>
      <c r="W958" s="296"/>
      <c r="X958" s="296"/>
      <c r="Y958" s="296"/>
      <c r="Z958" s="296"/>
      <c r="AA958" s="296"/>
      <c r="AB958" s="296"/>
      <c r="AC958" s="296"/>
      <c r="AD958" s="296"/>
      <c r="AE958" s="296"/>
      <c r="AF958" s="616"/>
    </row>
    <row r="959" spans="1:33" ht="15" x14ac:dyDescent="0.25">
      <c r="A959" s="293"/>
      <c r="B959" s="296"/>
      <c r="C959" s="302"/>
      <c r="D959" s="296"/>
      <c r="E959" s="296"/>
      <c r="F959" s="296"/>
      <c r="G959" s="296"/>
      <c r="H959" s="296"/>
      <c r="I959" s="296"/>
      <c r="J959" s="296"/>
      <c r="K959" s="296"/>
      <c r="L959" s="296"/>
      <c r="M959" s="296"/>
      <c r="N959" s="296"/>
      <c r="O959" s="296"/>
      <c r="P959" s="302"/>
      <c r="Q959" s="302"/>
      <c r="R959" s="302"/>
      <c r="S959" s="302"/>
      <c r="T959" s="296"/>
      <c r="U959" s="296"/>
      <c r="V959" s="296"/>
      <c r="W959" s="296"/>
      <c r="X959" s="296"/>
      <c r="Y959" s="296"/>
      <c r="Z959" s="296"/>
      <c r="AA959" s="296"/>
      <c r="AB959" s="296"/>
      <c r="AC959" s="296"/>
      <c r="AD959" s="296"/>
      <c r="AE959" s="296"/>
      <c r="AF959" s="616"/>
    </row>
    <row r="960" spans="1:33" ht="47.25" customHeight="1" x14ac:dyDescent="0.25">
      <c r="A960" s="293"/>
      <c r="B960" s="296"/>
      <c r="C960" s="350" t="s">
        <v>607</v>
      </c>
      <c r="D960" s="758"/>
      <c r="E960" s="758"/>
      <c r="F960" s="758"/>
      <c r="G960" s="758"/>
      <c r="H960" s="758"/>
      <c r="I960" s="758"/>
      <c r="J960" s="758"/>
      <c r="K960" s="302"/>
      <c r="L960" s="302"/>
      <c r="M960" s="302"/>
      <c r="N960" s="302"/>
      <c r="O960" s="881" t="s">
        <v>995</v>
      </c>
      <c r="P960" s="881"/>
      <c r="Q960" s="881"/>
      <c r="R960" s="881"/>
      <c r="S960" s="881"/>
      <c r="T960" s="881"/>
      <c r="U960" s="881"/>
      <c r="V960" s="881"/>
      <c r="W960" s="325"/>
      <c r="X960" s="296"/>
      <c r="Y960" s="296"/>
      <c r="Z960" s="296"/>
      <c r="AA960" s="296"/>
      <c r="AB960" s="296"/>
      <c r="AC960" s="296"/>
      <c r="AD960" s="296"/>
      <c r="AE960" s="296"/>
      <c r="AF960" s="616"/>
      <c r="AG960">
        <f>COUNTBLANK(O962:V966)</f>
        <v>40</v>
      </c>
    </row>
    <row r="961" spans="1:35" ht="71.25" customHeight="1" x14ac:dyDescent="0.25">
      <c r="A961" s="293"/>
      <c r="B961" s="296"/>
      <c r="C961" s="758"/>
      <c r="D961" s="758"/>
      <c r="E961" s="758"/>
      <c r="F961" s="758"/>
      <c r="G961" s="758"/>
      <c r="H961" s="758"/>
      <c r="I961" s="758"/>
      <c r="J961" s="758"/>
      <c r="K961" s="302"/>
      <c r="L961" s="302"/>
      <c r="M961" s="302"/>
      <c r="N961" s="302"/>
      <c r="O961" s="986" t="s">
        <v>996</v>
      </c>
      <c r="P961" s="986"/>
      <c r="Q961" s="986" t="s">
        <v>997</v>
      </c>
      <c r="R961" s="986"/>
      <c r="S961" s="986" t="s">
        <v>998</v>
      </c>
      <c r="T961" s="986"/>
      <c r="U961" s="989" t="s">
        <v>84</v>
      </c>
      <c r="V961" s="989"/>
      <c r="W961" s="325"/>
      <c r="X961" s="296"/>
      <c r="Y961" s="296"/>
      <c r="Z961" s="296"/>
      <c r="AA961" s="296"/>
      <c r="AB961" s="296"/>
      <c r="AC961" s="296"/>
      <c r="AD961" s="296"/>
      <c r="AE961" s="296"/>
      <c r="AF961" s="616"/>
      <c r="AG961" s="165"/>
      <c r="AH961" s="165" t="s">
        <v>6607</v>
      </c>
      <c r="AI961" s="165" t="s">
        <v>6558</v>
      </c>
    </row>
    <row r="962" spans="1:35" ht="15" x14ac:dyDescent="0.25">
      <c r="A962" s="293"/>
      <c r="B962" s="296"/>
      <c r="C962" s="393" t="s">
        <v>77</v>
      </c>
      <c r="D962" s="987" t="s">
        <v>418</v>
      </c>
      <c r="E962" s="987"/>
      <c r="F962" s="987"/>
      <c r="G962" s="987"/>
      <c r="H962" s="987"/>
      <c r="I962" s="987"/>
      <c r="J962" s="987"/>
      <c r="K962" s="987"/>
      <c r="L962" s="987"/>
      <c r="M962" s="987"/>
      <c r="N962" s="987"/>
      <c r="O962" s="988"/>
      <c r="P962" s="988"/>
      <c r="Q962" s="988"/>
      <c r="R962" s="988"/>
      <c r="S962" s="988"/>
      <c r="T962" s="988"/>
      <c r="U962" s="988"/>
      <c r="V962" s="988"/>
      <c r="W962" s="296"/>
      <c r="X962" s="296"/>
      <c r="Y962" s="296"/>
      <c r="Z962" s="296"/>
      <c r="AA962" s="296"/>
      <c r="AB962" s="296"/>
      <c r="AC962" s="296"/>
      <c r="AD962" s="296"/>
      <c r="AE962" s="296"/>
      <c r="AF962" s="616"/>
      <c r="AG962" t="s">
        <v>6607</v>
      </c>
      <c r="AH962" s="706">
        <f>IF($AG$960=40,0,IF(OR(COUNTIF(O962:T966,"x")=3,AND(COUNTBLANK(O962:T966)=30,COUNTIF(U962:V964,"X")=3)),0,1))</f>
        <v>0</v>
      </c>
      <c r="AI962" s="706">
        <f>IF(OR(U962="",AND(U962="x",COUNTBLANK(O962:T962)=6)),0,1)</f>
        <v>0</v>
      </c>
    </row>
    <row r="963" spans="1:35" ht="15" x14ac:dyDescent="0.25">
      <c r="A963" s="293"/>
      <c r="B963" s="296"/>
      <c r="C963" s="393" t="s">
        <v>78</v>
      </c>
      <c r="D963" s="987" t="s">
        <v>419</v>
      </c>
      <c r="E963" s="987"/>
      <c r="F963" s="987"/>
      <c r="G963" s="987"/>
      <c r="H963" s="987"/>
      <c r="I963" s="987"/>
      <c r="J963" s="987"/>
      <c r="K963" s="987"/>
      <c r="L963" s="987"/>
      <c r="M963" s="987"/>
      <c r="N963" s="987"/>
      <c r="O963" s="988"/>
      <c r="P963" s="988"/>
      <c r="Q963" s="988"/>
      <c r="R963" s="988"/>
      <c r="S963" s="988"/>
      <c r="T963" s="988"/>
      <c r="U963" s="988"/>
      <c r="V963" s="988"/>
      <c r="W963" s="296"/>
      <c r="X963" s="296"/>
      <c r="Y963" s="296"/>
      <c r="Z963" s="296"/>
      <c r="AA963" s="296"/>
      <c r="AB963" s="296"/>
      <c r="AC963" s="296"/>
      <c r="AD963" s="296"/>
      <c r="AE963" s="296"/>
      <c r="AF963" s="616"/>
      <c r="AG963" t="s">
        <v>6608</v>
      </c>
      <c r="AH963" s="706">
        <f>IF(OR(COUNTIF(S962:T966,"X")&gt;1,COUNTIF(Q962:R966,"X")&gt;1,COUNTIF(O962:P966,"X")&gt;1),1,0)</f>
        <v>0</v>
      </c>
      <c r="AI963" s="706">
        <f>IF(OR(U963="",AND(U963="x",COUNTBLANK(O963:T963)=6)),0,1)</f>
        <v>0</v>
      </c>
    </row>
    <row r="964" spans="1:35" ht="15" x14ac:dyDescent="0.25">
      <c r="A964" s="293"/>
      <c r="B964" s="296"/>
      <c r="C964" s="393" t="s">
        <v>85</v>
      </c>
      <c r="D964" s="987" t="s">
        <v>420</v>
      </c>
      <c r="E964" s="987"/>
      <c r="F964" s="987"/>
      <c r="G964" s="987"/>
      <c r="H964" s="987"/>
      <c r="I964" s="987"/>
      <c r="J964" s="987"/>
      <c r="K964" s="987"/>
      <c r="L964" s="987"/>
      <c r="M964" s="987"/>
      <c r="N964" s="987"/>
      <c r="O964" s="988"/>
      <c r="P964" s="988"/>
      <c r="Q964" s="988"/>
      <c r="R964" s="988"/>
      <c r="S964" s="988"/>
      <c r="T964" s="988"/>
      <c r="U964" s="988"/>
      <c r="V964" s="988"/>
      <c r="W964" s="296"/>
      <c r="X964" s="296"/>
      <c r="Y964" s="296"/>
      <c r="Z964" s="296"/>
      <c r="AA964" s="296"/>
      <c r="AB964" s="296"/>
      <c r="AC964" s="296"/>
      <c r="AD964" s="296"/>
      <c r="AE964" s="296"/>
      <c r="AF964" s="616"/>
      <c r="AG964" t="s">
        <v>6609</v>
      </c>
      <c r="AH964" s="706">
        <f>IF(OR(AND(COUNTIF(O962:T966,"X")&lt;=3,COUNTBLANK(U965:V966)=4),AG960=40),0,1)</f>
        <v>0</v>
      </c>
      <c r="AI964" s="706">
        <f>IF(OR(U964="",AND(U964="x",COUNTBLANK(O964:T964)=6)),0,1)</f>
        <v>0</v>
      </c>
    </row>
    <row r="965" spans="1:35" ht="15" x14ac:dyDescent="0.25">
      <c r="A965" s="293"/>
      <c r="B965" s="296"/>
      <c r="C965" s="393" t="s">
        <v>81</v>
      </c>
      <c r="D965" s="987" t="s">
        <v>642</v>
      </c>
      <c r="E965" s="987"/>
      <c r="F965" s="987"/>
      <c r="G965" s="987"/>
      <c r="H965" s="987"/>
      <c r="I965" s="987"/>
      <c r="J965" s="987"/>
      <c r="K965" s="987"/>
      <c r="L965" s="987"/>
      <c r="M965" s="987"/>
      <c r="N965" s="987"/>
      <c r="O965" s="988"/>
      <c r="P965" s="988"/>
      <c r="Q965" s="988"/>
      <c r="R965" s="988"/>
      <c r="S965" s="988"/>
      <c r="T965" s="988"/>
      <c r="U965" s="988"/>
      <c r="V965" s="988"/>
      <c r="W965" s="296"/>
      <c r="X965" s="296"/>
      <c r="Y965" s="296"/>
      <c r="Z965" s="296"/>
      <c r="AA965" s="296"/>
      <c r="AB965" s="296"/>
      <c r="AC965" s="296"/>
      <c r="AD965" s="296"/>
      <c r="AE965" s="296"/>
      <c r="AF965" s="616"/>
      <c r="AI965" s="706">
        <f>IF(OR(U965="",AND(U965="x",COUNTBLANK(O965:T965)=6)),0,1)</f>
        <v>0</v>
      </c>
    </row>
    <row r="966" spans="1:35" ht="15" x14ac:dyDescent="0.25">
      <c r="A966" s="293"/>
      <c r="B966" s="296"/>
      <c r="C966" s="393" t="s">
        <v>83</v>
      </c>
      <c r="D966" s="987" t="s">
        <v>84</v>
      </c>
      <c r="E966" s="987"/>
      <c r="F966" s="987"/>
      <c r="G966" s="987"/>
      <c r="H966" s="987"/>
      <c r="I966" s="987"/>
      <c r="J966" s="987"/>
      <c r="K966" s="987"/>
      <c r="L966" s="987"/>
      <c r="M966" s="987"/>
      <c r="N966" s="987"/>
      <c r="O966" s="988"/>
      <c r="P966" s="988"/>
      <c r="Q966" s="988"/>
      <c r="R966" s="988"/>
      <c r="S966" s="988"/>
      <c r="T966" s="988"/>
      <c r="U966" s="988"/>
      <c r="V966" s="988"/>
      <c r="W966" s="296"/>
      <c r="X966" s="296"/>
      <c r="Y966" s="296"/>
      <c r="Z966" s="296"/>
      <c r="AA966" s="296"/>
      <c r="AB966" s="296"/>
      <c r="AC966" s="296"/>
      <c r="AD966" s="296"/>
      <c r="AE966" s="296"/>
      <c r="AF966" s="616"/>
      <c r="AI966" s="706">
        <f>IF(OR(U966="",AND(U966="x",COUNTBLANK(O966:T966)=6)),0,1)</f>
        <v>0</v>
      </c>
    </row>
    <row r="967" spans="1:35" ht="15" x14ac:dyDescent="0.25">
      <c r="A967" s="293"/>
      <c r="B967" s="837" t="str">
        <f>IF(SUM(AH962)=0,"","ERROR: Favor de responder de acuerdo a lo solicitado por el tipo de información contemplada")</f>
        <v/>
      </c>
      <c r="C967" s="837"/>
      <c r="D967" s="837"/>
      <c r="E967" s="837"/>
      <c r="F967" s="837"/>
      <c r="G967" s="837"/>
      <c r="H967" s="837"/>
      <c r="I967" s="837"/>
      <c r="J967" s="837"/>
      <c r="K967" s="837"/>
      <c r="L967" s="837"/>
      <c r="M967" s="837"/>
      <c r="N967" s="837"/>
      <c r="O967" s="837"/>
      <c r="P967" s="837"/>
      <c r="Q967" s="837"/>
      <c r="R967" s="837"/>
      <c r="S967" s="837"/>
      <c r="T967" s="837"/>
      <c r="U967" s="837"/>
      <c r="V967" s="837"/>
      <c r="W967" s="837"/>
      <c r="X967" s="837"/>
      <c r="Y967" s="837"/>
      <c r="Z967" s="837"/>
      <c r="AA967" s="837"/>
      <c r="AB967" s="837"/>
      <c r="AC967" s="837"/>
      <c r="AD967" s="837"/>
      <c r="AE967" s="296"/>
      <c r="AF967" s="616"/>
      <c r="AI967">
        <f>SUM(AI962:AI966)</f>
        <v>0</v>
      </c>
    </row>
    <row r="968" spans="1:35" ht="15" x14ac:dyDescent="0.25">
      <c r="A968" s="293"/>
      <c r="B968" s="837" t="str">
        <f>IF(AH963=0,"","ERROR: Seleccionar un código por cada columna")</f>
        <v/>
      </c>
      <c r="C968" s="837"/>
      <c r="D968" s="837"/>
      <c r="E968" s="837"/>
      <c r="F968" s="837"/>
      <c r="G968" s="837"/>
      <c r="H968" s="837"/>
      <c r="I968" s="837"/>
      <c r="J968" s="837"/>
      <c r="K968" s="837"/>
      <c r="L968" s="837"/>
      <c r="M968" s="837"/>
      <c r="N968" s="837"/>
      <c r="O968" s="837"/>
      <c r="P968" s="837"/>
      <c r="Q968" s="837"/>
      <c r="R968" s="837"/>
      <c r="S968" s="837"/>
      <c r="T968" s="837"/>
      <c r="U968" s="837"/>
      <c r="V968" s="837"/>
      <c r="W968" s="837"/>
      <c r="X968" s="837"/>
      <c r="Y968" s="837"/>
      <c r="Z968" s="837"/>
      <c r="AA968" s="837"/>
      <c r="AB968" s="837"/>
      <c r="AC968" s="837"/>
      <c r="AD968" s="837"/>
      <c r="AE968" s="296"/>
      <c r="AF968" s="616"/>
    </row>
    <row r="969" spans="1:35" ht="15" x14ac:dyDescent="0.25">
      <c r="A969" s="293"/>
      <c r="B969" s="837" t="str">
        <f>IF(SUM(AI967,AH964)=0,"","ERROR: Favor de verificar la columna No se sabe")</f>
        <v/>
      </c>
      <c r="C969" s="837"/>
      <c r="D969" s="837"/>
      <c r="E969" s="837"/>
      <c r="F969" s="837"/>
      <c r="G969" s="837"/>
      <c r="H969" s="837"/>
      <c r="I969" s="837"/>
      <c r="J969" s="837"/>
      <c r="K969" s="837"/>
      <c r="L969" s="837"/>
      <c r="M969" s="837"/>
      <c r="N969" s="837"/>
      <c r="O969" s="837"/>
      <c r="P969" s="837"/>
      <c r="Q969" s="837"/>
      <c r="R969" s="837"/>
      <c r="S969" s="837"/>
      <c r="T969" s="837"/>
      <c r="U969" s="837"/>
      <c r="V969" s="837"/>
      <c r="W969" s="837"/>
      <c r="X969" s="837"/>
      <c r="Y969" s="837"/>
      <c r="Z969" s="837"/>
      <c r="AA969" s="837"/>
      <c r="AB969" s="837"/>
      <c r="AC969" s="837"/>
      <c r="AD969" s="837"/>
      <c r="AE969" s="296"/>
      <c r="AF969" s="616"/>
    </row>
    <row r="970" spans="1:35" ht="15" x14ac:dyDescent="0.25">
      <c r="A970" s="293"/>
      <c r="B970" s="296"/>
      <c r="C970" s="302"/>
      <c r="D970" s="296"/>
      <c r="E970" s="296"/>
      <c r="F970" s="296"/>
      <c r="G970" s="296"/>
      <c r="H970" s="296"/>
      <c r="I970" s="296"/>
      <c r="J970" s="296"/>
      <c r="K970" s="296"/>
      <c r="L970" s="296"/>
      <c r="M970" s="296"/>
      <c r="N970" s="296"/>
      <c r="O970" s="296"/>
      <c r="P970" s="296"/>
      <c r="Q970" s="296"/>
      <c r="R970" s="296"/>
      <c r="S970" s="296"/>
      <c r="T970" s="296"/>
      <c r="U970" s="296"/>
      <c r="V970" s="302"/>
      <c r="W970" s="302"/>
      <c r="X970" s="302"/>
      <c r="Y970" s="302"/>
      <c r="Z970" s="302"/>
      <c r="AA970" s="302"/>
      <c r="AB970" s="296"/>
      <c r="AC970" s="296"/>
      <c r="AD970" s="296"/>
      <c r="AE970" s="296"/>
      <c r="AF970" s="616"/>
    </row>
    <row r="971" spans="1:35" ht="47.25" customHeight="1" x14ac:dyDescent="0.25">
      <c r="A971" s="293"/>
      <c r="B971" s="296"/>
      <c r="C971" s="350" t="s">
        <v>999</v>
      </c>
      <c r="D971" s="758"/>
      <c r="E971" s="758"/>
      <c r="F971" s="758"/>
      <c r="G971" s="758"/>
      <c r="H971" s="758"/>
      <c r="I971" s="758"/>
      <c r="J971" s="758"/>
      <c r="K971" s="302"/>
      <c r="L971" s="302"/>
      <c r="M971" s="302"/>
      <c r="N971" s="302"/>
      <c r="O971" s="881" t="s">
        <v>1000</v>
      </c>
      <c r="P971" s="881"/>
      <c r="Q971" s="881"/>
      <c r="R971" s="881"/>
      <c r="S971" s="881"/>
      <c r="T971" s="881"/>
      <c r="U971" s="881"/>
      <c r="V971" s="881"/>
      <c r="W971" s="881"/>
      <c r="X971" s="881"/>
      <c r="Y971" s="296"/>
      <c r="Z971" s="296"/>
      <c r="AA971" s="296"/>
      <c r="AB971" s="296"/>
      <c r="AC971" s="296"/>
      <c r="AD971" s="296"/>
      <c r="AE971" s="296"/>
      <c r="AF971" s="616"/>
      <c r="AG971">
        <f>COUNTBLANK(O973:X977)</f>
        <v>46</v>
      </c>
    </row>
    <row r="972" spans="1:35" ht="128.25" customHeight="1" x14ac:dyDescent="0.25">
      <c r="A972" s="293"/>
      <c r="B972" s="296"/>
      <c r="C972" s="758"/>
      <c r="D972" s="758"/>
      <c r="E972" s="758"/>
      <c r="F972" s="758"/>
      <c r="G972" s="758"/>
      <c r="H972" s="758"/>
      <c r="I972" s="758"/>
      <c r="J972" s="758"/>
      <c r="K972" s="302"/>
      <c r="L972" s="302"/>
      <c r="M972" s="302"/>
      <c r="N972" s="302"/>
      <c r="O972" s="986" t="s">
        <v>1001</v>
      </c>
      <c r="P972" s="986"/>
      <c r="Q972" s="986" t="s">
        <v>1002</v>
      </c>
      <c r="R972" s="986"/>
      <c r="S972" s="986" t="s">
        <v>1003</v>
      </c>
      <c r="T972" s="986"/>
      <c r="U972" s="986" t="s">
        <v>1004</v>
      </c>
      <c r="V972" s="986"/>
      <c r="W972" s="989" t="s">
        <v>84</v>
      </c>
      <c r="X972" s="989"/>
      <c r="Y972" s="296"/>
      <c r="Z972" s="296"/>
      <c r="AA972" s="296"/>
      <c r="AB972" s="296"/>
      <c r="AC972" s="296"/>
      <c r="AD972" s="296"/>
      <c r="AE972" s="296"/>
      <c r="AF972" s="616"/>
      <c r="AG972" s="165"/>
      <c r="AH972" s="165" t="s">
        <v>6607</v>
      </c>
      <c r="AI972" s="165" t="s">
        <v>6558</v>
      </c>
    </row>
    <row r="973" spans="1:35" ht="15" x14ac:dyDescent="0.25">
      <c r="A973" s="293"/>
      <c r="B973" s="296"/>
      <c r="C973" s="393" t="s">
        <v>77</v>
      </c>
      <c r="D973" s="987" t="s">
        <v>418</v>
      </c>
      <c r="E973" s="987"/>
      <c r="F973" s="987"/>
      <c r="G973" s="987"/>
      <c r="H973" s="987"/>
      <c r="I973" s="987"/>
      <c r="J973" s="987"/>
      <c r="K973" s="987"/>
      <c r="L973" s="987"/>
      <c r="M973" s="987"/>
      <c r="N973" s="987"/>
      <c r="O973" s="988"/>
      <c r="P973" s="988"/>
      <c r="Q973" s="988"/>
      <c r="R973" s="988"/>
      <c r="S973" s="988"/>
      <c r="T973" s="988"/>
      <c r="U973" s="988"/>
      <c r="V973" s="988"/>
      <c r="W973" s="988"/>
      <c r="X973" s="988"/>
      <c r="Y973" s="296"/>
      <c r="Z973" s="296"/>
      <c r="AA973" s="296"/>
      <c r="AB973" s="296"/>
      <c r="AC973" s="296"/>
      <c r="AD973" s="296"/>
      <c r="AE973" s="296"/>
      <c r="AF973" s="616"/>
      <c r="AG973" t="s">
        <v>6607</v>
      </c>
      <c r="AH973" s="706">
        <f>IF($AG$971=50,0,IF(OR(COUNTIF(O973:V977,"x")=4,AND(COUNTBLANK(O973:V977)=40,COUNTIF(W973:X975,"X")=4)),0,1))</f>
        <v>0</v>
      </c>
      <c r="AI973" s="706">
        <f>IF(OR(W973="",AND(W973="x",COUNTBLANK(O973:V973)=8)),0,1)</f>
        <v>0</v>
      </c>
    </row>
    <row r="974" spans="1:35" ht="15" x14ac:dyDescent="0.25">
      <c r="A974" s="293"/>
      <c r="B974" s="296"/>
      <c r="C974" s="393" t="s">
        <v>78</v>
      </c>
      <c r="D974" s="987" t="s">
        <v>419</v>
      </c>
      <c r="E974" s="987"/>
      <c r="F974" s="987"/>
      <c r="G974" s="987"/>
      <c r="H974" s="987"/>
      <c r="I974" s="987"/>
      <c r="J974" s="987"/>
      <c r="K974" s="987"/>
      <c r="L974" s="987"/>
      <c r="M974" s="987"/>
      <c r="N974" s="987"/>
      <c r="O974" s="988"/>
      <c r="P974" s="988"/>
      <c r="Q974" s="988"/>
      <c r="R974" s="988"/>
      <c r="S974" s="988"/>
      <c r="T974" s="988"/>
      <c r="U974" s="988"/>
      <c r="V974" s="988"/>
      <c r="W974" s="988"/>
      <c r="X974" s="988"/>
      <c r="Y974" s="296"/>
      <c r="Z974" s="296"/>
      <c r="AA974" s="296"/>
      <c r="AB974" s="296"/>
      <c r="AC974" s="296"/>
      <c r="AD974" s="296"/>
      <c r="AE974" s="296"/>
      <c r="AF974" s="616"/>
      <c r="AG974" t="s">
        <v>6608</v>
      </c>
      <c r="AH974" s="706">
        <f>IF(OR(COUNTIF(S973:T977,"X")&gt;1,COUNTIF(Q973:R977,"X")&gt;1,COUNTIF(O973:P977,"X")&gt;1,COUNTIF(U973:V977,"X")&gt;1),1,0)</f>
        <v>0</v>
      </c>
      <c r="AI974" s="706">
        <f t="shared" ref="AI974:AI977" si="65">IF(OR(W974="",AND(W974="x",COUNTBLANK(O974:V974)=8)),0,1)</f>
        <v>0</v>
      </c>
    </row>
    <row r="975" spans="1:35" ht="15" x14ac:dyDescent="0.25">
      <c r="A975" s="293"/>
      <c r="B975" s="296"/>
      <c r="C975" s="393" t="s">
        <v>85</v>
      </c>
      <c r="D975" s="987" t="s">
        <v>420</v>
      </c>
      <c r="E975" s="987"/>
      <c r="F975" s="987"/>
      <c r="G975" s="987"/>
      <c r="H975" s="987"/>
      <c r="I975" s="987"/>
      <c r="J975" s="987"/>
      <c r="K975" s="987"/>
      <c r="L975" s="987"/>
      <c r="M975" s="987"/>
      <c r="N975" s="987"/>
      <c r="O975" s="988"/>
      <c r="P975" s="988"/>
      <c r="Q975" s="988"/>
      <c r="R975" s="988"/>
      <c r="S975" s="988"/>
      <c r="T975" s="988"/>
      <c r="U975" s="988"/>
      <c r="V975" s="988"/>
      <c r="W975" s="988"/>
      <c r="X975" s="988"/>
      <c r="Y975" s="296"/>
      <c r="Z975" s="296"/>
      <c r="AA975" s="296"/>
      <c r="AB975" s="296"/>
      <c r="AC975" s="296"/>
      <c r="AD975" s="296"/>
      <c r="AE975" s="296"/>
      <c r="AF975" s="616"/>
      <c r="AG975" t="s">
        <v>6609</v>
      </c>
      <c r="AH975" s="706">
        <f>IF(OR(AND(COUNTIF(O973:V977,"X")&lt;=4,COUNTBLANK(W976:X977)=4),AG971=50),0,1)</f>
        <v>0</v>
      </c>
      <c r="AI975" s="706">
        <f t="shared" si="65"/>
        <v>0</v>
      </c>
    </row>
    <row r="976" spans="1:35" ht="15" x14ac:dyDescent="0.25">
      <c r="A976" s="293"/>
      <c r="B976" s="296"/>
      <c r="C976" s="393" t="s">
        <v>81</v>
      </c>
      <c r="D976" s="987" t="s">
        <v>642</v>
      </c>
      <c r="E976" s="987"/>
      <c r="F976" s="987"/>
      <c r="G976" s="987"/>
      <c r="H976" s="987"/>
      <c r="I976" s="987"/>
      <c r="J976" s="987"/>
      <c r="K976" s="987"/>
      <c r="L976" s="987"/>
      <c r="M976" s="987"/>
      <c r="N976" s="987"/>
      <c r="O976" s="988"/>
      <c r="P976" s="988"/>
      <c r="Q976" s="988"/>
      <c r="R976" s="988"/>
      <c r="S976" s="988"/>
      <c r="T976" s="988"/>
      <c r="U976" s="988"/>
      <c r="V976" s="988"/>
      <c r="W976" s="988"/>
      <c r="X976" s="988"/>
      <c r="Y976" s="296"/>
      <c r="Z976" s="296"/>
      <c r="AA976" s="296"/>
      <c r="AB976" s="296"/>
      <c r="AC976" s="296"/>
      <c r="AD976" s="296"/>
      <c r="AE976" s="296"/>
      <c r="AF976" s="616"/>
      <c r="AI976" s="706">
        <f t="shared" si="65"/>
        <v>0</v>
      </c>
    </row>
    <row r="977" spans="1:35" ht="15" x14ac:dyDescent="0.25">
      <c r="A977" s="293"/>
      <c r="B977" s="296"/>
      <c r="C977" s="393" t="s">
        <v>83</v>
      </c>
      <c r="D977" s="987" t="s">
        <v>84</v>
      </c>
      <c r="E977" s="987"/>
      <c r="F977" s="987"/>
      <c r="G977" s="987"/>
      <c r="H977" s="987"/>
      <c r="I977" s="987"/>
      <c r="J977" s="987"/>
      <c r="K977" s="987"/>
      <c r="L977" s="987"/>
      <c r="M977" s="987"/>
      <c r="N977" s="987"/>
      <c r="O977" s="988" t="s">
        <v>6547</v>
      </c>
      <c r="P977" s="988"/>
      <c r="Q977" s="988" t="s">
        <v>6547</v>
      </c>
      <c r="R977" s="988"/>
      <c r="S977" s="988" t="s">
        <v>6547</v>
      </c>
      <c r="T977" s="988"/>
      <c r="U977" s="988" t="s">
        <v>6547</v>
      </c>
      <c r="V977" s="988"/>
      <c r="W977" s="988"/>
      <c r="X977" s="988"/>
      <c r="Y977" s="296"/>
      <c r="Z977" s="296"/>
      <c r="AA977" s="296"/>
      <c r="AB977" s="296"/>
      <c r="AC977" s="296"/>
      <c r="AD977" s="296"/>
      <c r="AE977" s="296"/>
      <c r="AF977" s="616"/>
      <c r="AI977" s="706">
        <f t="shared" si="65"/>
        <v>0</v>
      </c>
    </row>
    <row r="978" spans="1:35" ht="15" x14ac:dyDescent="0.25">
      <c r="A978" s="293"/>
      <c r="B978" s="837" t="str">
        <f>IF(SUM(AH973)=0,"","ERROR: Favor de responder de acuerdo a lo solicitado por el tipo de información contemplada")</f>
        <v/>
      </c>
      <c r="C978" s="837"/>
      <c r="D978" s="837"/>
      <c r="E978" s="837"/>
      <c r="F978" s="837"/>
      <c r="G978" s="837"/>
      <c r="H978" s="837"/>
      <c r="I978" s="837"/>
      <c r="J978" s="837"/>
      <c r="K978" s="837"/>
      <c r="L978" s="837"/>
      <c r="M978" s="837"/>
      <c r="N978" s="837"/>
      <c r="O978" s="837"/>
      <c r="P978" s="837"/>
      <c r="Q978" s="837"/>
      <c r="R978" s="837"/>
      <c r="S978" s="837"/>
      <c r="T978" s="837"/>
      <c r="U978" s="837"/>
      <c r="V978" s="837"/>
      <c r="W978" s="837"/>
      <c r="X978" s="837"/>
      <c r="Y978" s="837"/>
      <c r="Z978" s="837"/>
      <c r="AA978" s="837"/>
      <c r="AB978" s="837"/>
      <c r="AC978" s="837"/>
      <c r="AD978" s="837"/>
      <c r="AE978" s="296"/>
      <c r="AF978" s="616"/>
      <c r="AI978">
        <f>SUM(AI973:AI977)</f>
        <v>0</v>
      </c>
    </row>
    <row r="979" spans="1:35" ht="15" x14ac:dyDescent="0.25">
      <c r="A979" s="293"/>
      <c r="B979" s="837" t="str">
        <f>IF(AH974=0,"","ERROR: Seleccionar un código por cada columna")</f>
        <v/>
      </c>
      <c r="C979" s="837"/>
      <c r="D979" s="837"/>
      <c r="E979" s="837"/>
      <c r="F979" s="837"/>
      <c r="G979" s="837"/>
      <c r="H979" s="837"/>
      <c r="I979" s="837"/>
      <c r="J979" s="837"/>
      <c r="K979" s="837"/>
      <c r="L979" s="837"/>
      <c r="M979" s="837"/>
      <c r="N979" s="837"/>
      <c r="O979" s="837"/>
      <c r="P979" s="837"/>
      <c r="Q979" s="837"/>
      <c r="R979" s="837"/>
      <c r="S979" s="837"/>
      <c r="T979" s="837"/>
      <c r="U979" s="837"/>
      <c r="V979" s="837"/>
      <c r="W979" s="837"/>
      <c r="X979" s="837"/>
      <c r="Y979" s="837"/>
      <c r="Z979" s="837"/>
      <c r="AA979" s="837"/>
      <c r="AB979" s="837"/>
      <c r="AC979" s="837"/>
      <c r="AD979" s="837"/>
      <c r="AE979" s="296"/>
      <c r="AF979" s="616"/>
    </row>
    <row r="980" spans="1:35" ht="15" x14ac:dyDescent="0.25">
      <c r="A980" s="293"/>
      <c r="B980" s="837" t="str">
        <f>IF(SUM(AI978,AH975)=0,"","ERROR: Favor de verificar la columna No se sabe")</f>
        <v/>
      </c>
      <c r="C980" s="837"/>
      <c r="D980" s="837"/>
      <c r="E980" s="837"/>
      <c r="F980" s="837"/>
      <c r="G980" s="837"/>
      <c r="H980" s="837"/>
      <c r="I980" s="837"/>
      <c r="J980" s="837"/>
      <c r="K980" s="837"/>
      <c r="L980" s="837"/>
      <c r="M980" s="837"/>
      <c r="N980" s="837"/>
      <c r="O980" s="837"/>
      <c r="P980" s="837"/>
      <c r="Q980" s="837"/>
      <c r="R980" s="837"/>
      <c r="S980" s="837"/>
      <c r="T980" s="837"/>
      <c r="U980" s="837"/>
      <c r="V980" s="837"/>
      <c r="W980" s="837"/>
      <c r="X980" s="837"/>
      <c r="Y980" s="837"/>
      <c r="Z980" s="837"/>
      <c r="AA980" s="837"/>
      <c r="AB980" s="837"/>
      <c r="AC980" s="837"/>
      <c r="AD980" s="837"/>
      <c r="AE980" s="296"/>
      <c r="AF980" s="616"/>
    </row>
    <row r="981" spans="1:35" ht="47.25" customHeight="1" x14ac:dyDescent="0.25">
      <c r="A981" s="293"/>
      <c r="B981" s="296"/>
      <c r="C981" s="350" t="s">
        <v>1005</v>
      </c>
      <c r="D981" s="758"/>
      <c r="E981" s="758"/>
      <c r="F981" s="758"/>
      <c r="G981" s="758"/>
      <c r="H981" s="758"/>
      <c r="I981" s="758"/>
      <c r="J981" s="758"/>
      <c r="K981" s="302"/>
      <c r="L981" s="302"/>
      <c r="M981" s="302"/>
      <c r="N981" s="302"/>
      <c r="O981" s="881" t="s">
        <v>1006</v>
      </c>
      <c r="P981" s="881"/>
      <c r="Q981" s="881"/>
      <c r="R981" s="881"/>
      <c r="S981" s="881"/>
      <c r="T981" s="881"/>
      <c r="U981" s="881"/>
      <c r="V981" s="881"/>
      <c r="W981" s="325"/>
      <c r="X981" s="296"/>
      <c r="Y981" s="296"/>
      <c r="Z981" s="296"/>
      <c r="AA981" s="296"/>
      <c r="AB981" s="296"/>
      <c r="AC981" s="296"/>
      <c r="AD981" s="296"/>
      <c r="AE981" s="296"/>
      <c r="AF981" s="616"/>
      <c r="AG981">
        <f>COUNTBLANK(O983:V987)</f>
        <v>37</v>
      </c>
    </row>
    <row r="982" spans="1:35" ht="71.25" customHeight="1" x14ac:dyDescent="0.25">
      <c r="A982" s="293"/>
      <c r="B982" s="296"/>
      <c r="C982" s="758"/>
      <c r="D982" s="758"/>
      <c r="E982" s="758"/>
      <c r="F982" s="758"/>
      <c r="G982" s="758"/>
      <c r="H982" s="758"/>
      <c r="I982" s="758"/>
      <c r="J982" s="758"/>
      <c r="K982" s="302"/>
      <c r="L982" s="302"/>
      <c r="M982" s="302"/>
      <c r="N982" s="302"/>
      <c r="O982" s="986" t="s">
        <v>1003</v>
      </c>
      <c r="P982" s="986"/>
      <c r="Q982" s="986" t="s">
        <v>1007</v>
      </c>
      <c r="R982" s="986"/>
      <c r="S982" s="986" t="s">
        <v>1004</v>
      </c>
      <c r="T982" s="986"/>
      <c r="U982" s="989" t="s">
        <v>84</v>
      </c>
      <c r="V982" s="989"/>
      <c r="W982" s="325"/>
      <c r="X982" s="296"/>
      <c r="Y982" s="296"/>
      <c r="Z982" s="296"/>
      <c r="AA982" s="296"/>
      <c r="AB982" s="296"/>
      <c r="AC982" s="296"/>
      <c r="AD982" s="296"/>
      <c r="AE982" s="296"/>
      <c r="AF982" s="616"/>
      <c r="AG982" s="165"/>
      <c r="AH982" s="165" t="s">
        <v>6607</v>
      </c>
      <c r="AI982" s="165" t="s">
        <v>6558</v>
      </c>
    </row>
    <row r="983" spans="1:35" ht="15" x14ac:dyDescent="0.25">
      <c r="A983" s="293"/>
      <c r="B983" s="296"/>
      <c r="C983" s="393" t="s">
        <v>77</v>
      </c>
      <c r="D983" s="987" t="s">
        <v>418</v>
      </c>
      <c r="E983" s="987"/>
      <c r="F983" s="987"/>
      <c r="G983" s="987"/>
      <c r="H983" s="987"/>
      <c r="I983" s="987"/>
      <c r="J983" s="987"/>
      <c r="K983" s="987"/>
      <c r="L983" s="987"/>
      <c r="M983" s="987"/>
      <c r="N983" s="987"/>
      <c r="O983" s="988"/>
      <c r="P983" s="988"/>
      <c r="Q983" s="988"/>
      <c r="R983" s="988"/>
      <c r="S983" s="988"/>
      <c r="T983" s="988"/>
      <c r="U983" s="988"/>
      <c r="V983" s="988"/>
      <c r="W983" s="296"/>
      <c r="X983" s="296"/>
      <c r="Y983" s="296"/>
      <c r="Z983" s="296"/>
      <c r="AA983" s="296"/>
      <c r="AB983" s="296"/>
      <c r="AC983" s="296"/>
      <c r="AD983" s="296"/>
      <c r="AE983" s="296"/>
      <c r="AF983" s="616"/>
      <c r="AG983" t="s">
        <v>6607</v>
      </c>
      <c r="AH983" s="706">
        <f>IF(AG981=40,0,IF(OR(COUNTIF(O983:T987,"x")=3,AND(COUNTBLANK(O983:T987)=18,COUNTIF(U983:V985,"X")=3)),0,1))</f>
        <v>0</v>
      </c>
      <c r="AI983" s="706">
        <f>IF(OR(U983="",AND(U983="x",COUNTBLANK(O983:T983)=6)),0,1)</f>
        <v>0</v>
      </c>
    </row>
    <row r="984" spans="1:35" ht="15" x14ac:dyDescent="0.25">
      <c r="A984" s="293"/>
      <c r="B984" s="296"/>
      <c r="C984" s="393" t="s">
        <v>78</v>
      </c>
      <c r="D984" s="987" t="s">
        <v>419</v>
      </c>
      <c r="E984" s="987"/>
      <c r="F984" s="987"/>
      <c r="G984" s="987"/>
      <c r="H984" s="987"/>
      <c r="I984" s="987"/>
      <c r="J984" s="987"/>
      <c r="K984" s="987"/>
      <c r="L984" s="987"/>
      <c r="M984" s="987"/>
      <c r="N984" s="987"/>
      <c r="O984" s="988"/>
      <c r="P984" s="988"/>
      <c r="Q984" s="988"/>
      <c r="R984" s="988"/>
      <c r="S984" s="988"/>
      <c r="T984" s="988"/>
      <c r="U984" s="988"/>
      <c r="V984" s="988"/>
      <c r="W984" s="296"/>
      <c r="X984" s="296"/>
      <c r="Y984" s="296"/>
      <c r="Z984" s="296"/>
      <c r="AA984" s="296"/>
      <c r="AB984" s="296"/>
      <c r="AC984" s="296"/>
      <c r="AD984" s="296"/>
      <c r="AE984" s="296"/>
      <c r="AF984" s="616"/>
      <c r="AG984" t="s">
        <v>6608</v>
      </c>
      <c r="AH984" s="706">
        <f>IF(OR(COUNTIF(S983:T987,"X")&gt;1,COUNTIF(Q983:R987,"X")&gt;1,COUNTIF(O983:P987,"X")&gt;1),1,0)</f>
        <v>0</v>
      </c>
      <c r="AI984" s="706">
        <f>IF(OR(U984="",AND(U984="x",COUNTBLANK(O984:T984)=6)),0,1)</f>
        <v>0</v>
      </c>
    </row>
    <row r="985" spans="1:35" ht="15" x14ac:dyDescent="0.25">
      <c r="A985" s="293"/>
      <c r="B985" s="296"/>
      <c r="C985" s="393" t="s">
        <v>85</v>
      </c>
      <c r="D985" s="987" t="s">
        <v>420</v>
      </c>
      <c r="E985" s="987"/>
      <c r="F985" s="987"/>
      <c r="G985" s="987"/>
      <c r="H985" s="987"/>
      <c r="I985" s="987"/>
      <c r="J985" s="987"/>
      <c r="K985" s="987"/>
      <c r="L985" s="987"/>
      <c r="M985" s="987"/>
      <c r="N985" s="987"/>
      <c r="O985" s="988"/>
      <c r="P985" s="988"/>
      <c r="Q985" s="988"/>
      <c r="R985" s="988"/>
      <c r="S985" s="988"/>
      <c r="T985" s="988"/>
      <c r="U985" s="988"/>
      <c r="V985" s="988"/>
      <c r="W985" s="296"/>
      <c r="X985" s="296"/>
      <c r="Y985" s="296"/>
      <c r="Z985" s="296"/>
      <c r="AA985" s="296"/>
      <c r="AB985" s="296"/>
      <c r="AC985" s="296"/>
      <c r="AD985" s="296"/>
      <c r="AE985" s="296"/>
      <c r="AF985" s="616"/>
      <c r="AG985" t="s">
        <v>6609</v>
      </c>
      <c r="AH985" s="706">
        <f>IF(OR(AND(COUNTIF(O983:T987,"X")&lt;=3,COUNTBLANK(U986:V987)=4),AG981=40),0,1)</f>
        <v>0</v>
      </c>
      <c r="AI985" s="706">
        <f>IF(OR(U985="",AND(U985="x",COUNTBLANK(O985:T985)=6)),0,1)</f>
        <v>0</v>
      </c>
    </row>
    <row r="986" spans="1:35" ht="15" x14ac:dyDescent="0.25">
      <c r="A986" s="293"/>
      <c r="B986" s="296"/>
      <c r="C986" s="393" t="s">
        <v>81</v>
      </c>
      <c r="D986" s="987" t="s">
        <v>642</v>
      </c>
      <c r="E986" s="987"/>
      <c r="F986" s="987"/>
      <c r="G986" s="987"/>
      <c r="H986" s="987"/>
      <c r="I986" s="987"/>
      <c r="J986" s="987"/>
      <c r="K986" s="987"/>
      <c r="L986" s="987"/>
      <c r="M986" s="987"/>
      <c r="N986" s="987"/>
      <c r="O986" s="988"/>
      <c r="P986" s="988"/>
      <c r="Q986" s="988"/>
      <c r="R986" s="988"/>
      <c r="S986" s="988"/>
      <c r="T986" s="988"/>
      <c r="U986" s="988"/>
      <c r="V986" s="988"/>
      <c r="W986" s="296"/>
      <c r="X986" s="296"/>
      <c r="Y986" s="296"/>
      <c r="Z986" s="296"/>
      <c r="AA986" s="296"/>
      <c r="AB986" s="296"/>
      <c r="AC986" s="296"/>
      <c r="AD986" s="296"/>
      <c r="AE986" s="296"/>
      <c r="AF986" s="616"/>
      <c r="AI986" s="706">
        <f>IF(OR(U986="",AND(U986="x",COUNTBLANK(O986:T986)=6)),0,1)</f>
        <v>0</v>
      </c>
    </row>
    <row r="987" spans="1:35" ht="15" x14ac:dyDescent="0.25">
      <c r="A987" s="293"/>
      <c r="B987" s="296"/>
      <c r="C987" s="393" t="s">
        <v>83</v>
      </c>
      <c r="D987" s="987" t="s">
        <v>84</v>
      </c>
      <c r="E987" s="987"/>
      <c r="F987" s="987"/>
      <c r="G987" s="987"/>
      <c r="H987" s="987"/>
      <c r="I987" s="987"/>
      <c r="J987" s="987"/>
      <c r="K987" s="987"/>
      <c r="L987" s="987"/>
      <c r="M987" s="987"/>
      <c r="N987" s="987"/>
      <c r="O987" s="988" t="s">
        <v>6547</v>
      </c>
      <c r="P987" s="988"/>
      <c r="Q987" s="988" t="s">
        <v>6547</v>
      </c>
      <c r="R987" s="988"/>
      <c r="S987" s="988" t="s">
        <v>6547</v>
      </c>
      <c r="T987" s="988"/>
      <c r="U987" s="988"/>
      <c r="V987" s="988"/>
      <c r="W987" s="296"/>
      <c r="X987" s="296"/>
      <c r="Y987" s="296"/>
      <c r="Z987" s="296"/>
      <c r="AA987" s="296"/>
      <c r="AB987" s="296"/>
      <c r="AC987" s="296"/>
      <c r="AD987" s="296"/>
      <c r="AE987" s="296"/>
      <c r="AF987" s="616"/>
      <c r="AI987" s="706">
        <f>IF(OR(U987="",AND(U987="x",COUNTBLANK(O987:T987)=6)),0,1)</f>
        <v>0</v>
      </c>
    </row>
    <row r="988" spans="1:35" ht="15" x14ac:dyDescent="0.25">
      <c r="A988" s="293"/>
      <c r="B988" s="837" t="str">
        <f>IF(SUM(AH983)=0,"","ERROR: Favor de responder de acuerdo a lo solicitado por el tipo de información contemplada")</f>
        <v/>
      </c>
      <c r="C988" s="837"/>
      <c r="D988" s="837"/>
      <c r="E988" s="837"/>
      <c r="F988" s="837"/>
      <c r="G988" s="837"/>
      <c r="H988" s="837"/>
      <c r="I988" s="837"/>
      <c r="J988" s="837"/>
      <c r="K988" s="837"/>
      <c r="L988" s="837"/>
      <c r="M988" s="837"/>
      <c r="N988" s="837"/>
      <c r="O988" s="837"/>
      <c r="P988" s="837"/>
      <c r="Q988" s="837"/>
      <c r="R988" s="837"/>
      <c r="S988" s="837"/>
      <c r="T988" s="837"/>
      <c r="U988" s="837"/>
      <c r="V988" s="837"/>
      <c r="W988" s="837"/>
      <c r="X988" s="837"/>
      <c r="Y988" s="837"/>
      <c r="Z988" s="837"/>
      <c r="AA988" s="837"/>
      <c r="AB988" s="837"/>
      <c r="AC988" s="837"/>
      <c r="AD988" s="837"/>
      <c r="AE988" s="296"/>
      <c r="AF988" s="616"/>
      <c r="AI988">
        <f>SUM(AI983:AI987)</f>
        <v>0</v>
      </c>
    </row>
    <row r="989" spans="1:35" ht="15" x14ac:dyDescent="0.25">
      <c r="A989" s="293"/>
      <c r="B989" s="837" t="str">
        <f>IF(AH984=0,"","ERROR: Seleccionar un código por cada columna")</f>
        <v/>
      </c>
      <c r="C989" s="837"/>
      <c r="D989" s="837"/>
      <c r="E989" s="837"/>
      <c r="F989" s="837"/>
      <c r="G989" s="837"/>
      <c r="H989" s="837"/>
      <c r="I989" s="837"/>
      <c r="J989" s="837"/>
      <c r="K989" s="837"/>
      <c r="L989" s="837"/>
      <c r="M989" s="837"/>
      <c r="N989" s="837"/>
      <c r="O989" s="837"/>
      <c r="P989" s="837"/>
      <c r="Q989" s="837"/>
      <c r="R989" s="837"/>
      <c r="S989" s="837"/>
      <c r="T989" s="837"/>
      <c r="U989" s="837"/>
      <c r="V989" s="837"/>
      <c r="W989" s="837"/>
      <c r="X989" s="837"/>
      <c r="Y989" s="837"/>
      <c r="Z989" s="837"/>
      <c r="AA989" s="837"/>
      <c r="AB989" s="837"/>
      <c r="AC989" s="837"/>
      <c r="AD989" s="837"/>
      <c r="AE989" s="296"/>
      <c r="AF989" s="616"/>
    </row>
    <row r="990" spans="1:35" ht="15" x14ac:dyDescent="0.25">
      <c r="A990" s="293"/>
      <c r="B990" s="837" t="str">
        <f>IF(SUM(AI988,AH985)=0,"","ERROR: Favor de verificar la columna No se sabe")</f>
        <v/>
      </c>
      <c r="C990" s="837"/>
      <c r="D990" s="837"/>
      <c r="E990" s="837"/>
      <c r="F990" s="837"/>
      <c r="G990" s="837"/>
      <c r="H990" s="837"/>
      <c r="I990" s="837"/>
      <c r="J990" s="837"/>
      <c r="K990" s="837"/>
      <c r="L990" s="837"/>
      <c r="M990" s="837"/>
      <c r="N990" s="837"/>
      <c r="O990" s="837"/>
      <c r="P990" s="837"/>
      <c r="Q990" s="837"/>
      <c r="R990" s="837"/>
      <c r="S990" s="837"/>
      <c r="T990" s="837"/>
      <c r="U990" s="837"/>
      <c r="V990" s="837"/>
      <c r="W990" s="837"/>
      <c r="X990" s="837"/>
      <c r="Y990" s="837"/>
      <c r="Z990" s="837"/>
      <c r="AA990" s="837"/>
      <c r="AB990" s="837"/>
      <c r="AC990" s="837"/>
      <c r="AD990" s="837"/>
      <c r="AE990" s="296"/>
      <c r="AF990" s="616"/>
    </row>
    <row r="991" spans="1:35" ht="15" x14ac:dyDescent="0.25">
      <c r="A991" s="293"/>
      <c r="B991" s="752"/>
      <c r="C991" s="752"/>
      <c r="D991" s="752"/>
      <c r="E991" s="752"/>
      <c r="F991" s="752"/>
      <c r="G991" s="752"/>
      <c r="H991" s="752"/>
      <c r="I991" s="752"/>
      <c r="J991" s="752"/>
      <c r="K991" s="752"/>
      <c r="L991" s="752"/>
      <c r="M991" s="752"/>
      <c r="N991" s="752"/>
      <c r="O991" s="752"/>
      <c r="P991" s="752"/>
      <c r="Q991" s="752"/>
      <c r="R991" s="752"/>
      <c r="S991" s="752"/>
      <c r="T991" s="752"/>
      <c r="U991" s="752"/>
      <c r="V991" s="752"/>
      <c r="W991" s="752"/>
      <c r="X991" s="752"/>
      <c r="Y991" s="752"/>
      <c r="Z991" s="752"/>
      <c r="AA991" s="752"/>
      <c r="AB991" s="752"/>
      <c r="AC991" s="752"/>
      <c r="AD991" s="752"/>
      <c r="AE991" s="296"/>
      <c r="AF991" s="616"/>
      <c r="AG991">
        <f>COUNTBLANK(O994:V998)</f>
        <v>37</v>
      </c>
    </row>
    <row r="992" spans="1:35" ht="27" customHeight="1" x14ac:dyDescent="0.25">
      <c r="A992" s="293"/>
      <c r="B992" s="296"/>
      <c r="C992" s="778" t="s">
        <v>1008</v>
      </c>
      <c r="D992" s="758"/>
      <c r="E992" s="758"/>
      <c r="F992" s="758"/>
      <c r="G992" s="758"/>
      <c r="H992" s="758"/>
      <c r="I992" s="758"/>
      <c r="J992" s="758"/>
      <c r="K992" s="302"/>
      <c r="L992" s="302"/>
      <c r="M992" s="302"/>
      <c r="N992" s="302"/>
      <c r="O992" s="881" t="s">
        <v>1009</v>
      </c>
      <c r="P992" s="881"/>
      <c r="Q992" s="881"/>
      <c r="R992" s="881"/>
      <c r="S992" s="881"/>
      <c r="T992" s="881"/>
      <c r="U992" s="881"/>
      <c r="V992" s="881"/>
      <c r="W992" s="325"/>
      <c r="X992" s="296"/>
      <c r="Y992" s="296"/>
      <c r="Z992" s="296"/>
      <c r="AA992" s="296"/>
      <c r="AB992" s="296"/>
      <c r="AC992" s="296"/>
      <c r="AD992" s="296"/>
      <c r="AE992" s="296"/>
      <c r="AF992" s="616"/>
    </row>
    <row r="993" spans="1:41" ht="71.25" customHeight="1" x14ac:dyDescent="0.25">
      <c r="A993" s="293"/>
      <c r="B993" s="296"/>
      <c r="C993" s="758"/>
      <c r="D993" s="758"/>
      <c r="E993" s="758"/>
      <c r="F993" s="758"/>
      <c r="G993" s="758"/>
      <c r="H993" s="758"/>
      <c r="I993" s="758"/>
      <c r="J993" s="758"/>
      <c r="K993" s="302"/>
      <c r="L993" s="302"/>
      <c r="M993" s="302"/>
      <c r="N993" s="302"/>
      <c r="O993" s="986" t="s">
        <v>1010</v>
      </c>
      <c r="P993" s="986"/>
      <c r="Q993" s="986" t="s">
        <v>1011</v>
      </c>
      <c r="R993" s="986"/>
      <c r="S993" s="986" t="s">
        <v>1004</v>
      </c>
      <c r="T993" s="986"/>
      <c r="U993" s="989" t="s">
        <v>84</v>
      </c>
      <c r="V993" s="989"/>
      <c r="W993" s="325"/>
      <c r="X993" s="296"/>
      <c r="Y993" s="296"/>
      <c r="Z993" s="296"/>
      <c r="AA993" s="296"/>
      <c r="AB993" s="296"/>
      <c r="AC993" s="296"/>
      <c r="AD993" s="296"/>
      <c r="AE993" s="296"/>
      <c r="AF993" s="616"/>
      <c r="AG993" s="165"/>
      <c r="AH993" s="165" t="s">
        <v>6607</v>
      </c>
      <c r="AI993" s="165" t="s">
        <v>6558</v>
      </c>
    </row>
    <row r="994" spans="1:41" ht="15" x14ac:dyDescent="0.25">
      <c r="A994" s="293"/>
      <c r="B994" s="296"/>
      <c r="C994" s="393" t="s">
        <v>77</v>
      </c>
      <c r="D994" s="987" t="s">
        <v>418</v>
      </c>
      <c r="E994" s="987"/>
      <c r="F994" s="987"/>
      <c r="G994" s="987"/>
      <c r="H994" s="987"/>
      <c r="I994" s="987"/>
      <c r="J994" s="987"/>
      <c r="K994" s="987"/>
      <c r="L994" s="987"/>
      <c r="M994" s="987"/>
      <c r="N994" s="987"/>
      <c r="O994" s="988"/>
      <c r="P994" s="988"/>
      <c r="Q994" s="988"/>
      <c r="R994" s="988"/>
      <c r="S994" s="988"/>
      <c r="T994" s="988"/>
      <c r="U994" s="988"/>
      <c r="V994" s="988"/>
      <c r="W994" s="296"/>
      <c r="X994" s="296"/>
      <c r="Y994" s="296"/>
      <c r="Z994" s="296"/>
      <c r="AA994" s="296"/>
      <c r="AB994" s="296"/>
      <c r="AC994" s="296"/>
      <c r="AD994" s="296"/>
      <c r="AE994" s="296"/>
      <c r="AF994" s="616"/>
      <c r="AG994" t="s">
        <v>6607</v>
      </c>
      <c r="AH994" s="706">
        <f>IF(AG991=40,0,IF(OR(COUNTIF(O994:T998,"x")=3,AND(COUNTBLANK(O994:T998)=18,COUNTIF(U994:V996,"X")=3)),0,1))</f>
        <v>0</v>
      </c>
      <c r="AI994" s="706">
        <f>IF(OR(U994="",AND(U994="x",COUNTBLANK(O994:T994)=6)),0,1)</f>
        <v>0</v>
      </c>
    </row>
    <row r="995" spans="1:41" ht="15" x14ac:dyDescent="0.25">
      <c r="A995" s="293"/>
      <c r="B995" s="296"/>
      <c r="C995" s="393" t="s">
        <v>78</v>
      </c>
      <c r="D995" s="987" t="s">
        <v>419</v>
      </c>
      <c r="E995" s="987"/>
      <c r="F995" s="987"/>
      <c r="G995" s="987"/>
      <c r="H995" s="987"/>
      <c r="I995" s="987"/>
      <c r="J995" s="987"/>
      <c r="K995" s="987"/>
      <c r="L995" s="987"/>
      <c r="M995" s="987"/>
      <c r="N995" s="987"/>
      <c r="O995" s="988"/>
      <c r="P995" s="988"/>
      <c r="Q995" s="988"/>
      <c r="R995" s="988"/>
      <c r="S995" s="988"/>
      <c r="T995" s="988"/>
      <c r="U995" s="988"/>
      <c r="V995" s="988"/>
      <c r="W995" s="296"/>
      <c r="X995" s="296"/>
      <c r="Y995" s="296"/>
      <c r="Z995" s="296"/>
      <c r="AA995" s="296"/>
      <c r="AB995" s="296"/>
      <c r="AC995" s="296"/>
      <c r="AD995" s="296"/>
      <c r="AE995" s="296"/>
      <c r="AF995" s="616"/>
      <c r="AG995" t="s">
        <v>6608</v>
      </c>
      <c r="AH995" s="706">
        <f>IF(OR(COUNTIF(S994:T998,"X")&gt;1,COUNTIF(Q994:R998,"X")&gt;1,COUNTIF(O994:P998,"X")&gt;1),1,0)</f>
        <v>0</v>
      </c>
      <c r="AI995" s="706">
        <f>IF(OR(U995="",AND(U995="x",COUNTBLANK(O995:T995)=6)),0,1)</f>
        <v>0</v>
      </c>
    </row>
    <row r="996" spans="1:41" ht="15" x14ac:dyDescent="0.25">
      <c r="A996" s="293"/>
      <c r="B996" s="296"/>
      <c r="C996" s="393" t="s">
        <v>85</v>
      </c>
      <c r="D996" s="987" t="s">
        <v>420</v>
      </c>
      <c r="E996" s="987"/>
      <c r="F996" s="987"/>
      <c r="G996" s="987"/>
      <c r="H996" s="987"/>
      <c r="I996" s="987"/>
      <c r="J996" s="987"/>
      <c r="K996" s="987"/>
      <c r="L996" s="987"/>
      <c r="M996" s="987"/>
      <c r="N996" s="987"/>
      <c r="O996" s="988"/>
      <c r="P996" s="988"/>
      <c r="Q996" s="988"/>
      <c r="R996" s="988"/>
      <c r="S996" s="988"/>
      <c r="T996" s="988"/>
      <c r="U996" s="988"/>
      <c r="V996" s="988"/>
      <c r="W996" s="296"/>
      <c r="X996" s="296"/>
      <c r="Y996" s="296"/>
      <c r="Z996" s="296"/>
      <c r="AA996" s="296"/>
      <c r="AB996" s="296"/>
      <c r="AC996" s="296"/>
      <c r="AD996" s="296"/>
      <c r="AE996" s="296"/>
      <c r="AF996" s="616"/>
      <c r="AG996" t="s">
        <v>6609</v>
      </c>
      <c r="AH996" s="706">
        <f>IF(OR(AND(COUNTIF(O994:T998,"X")&lt;=3,COUNTBLANK(U997:V998)=4),AG991=40),0,1)</f>
        <v>0</v>
      </c>
      <c r="AI996" s="706">
        <f>IF(OR(U996="",AND(U996="x",COUNTBLANK(O996:T996)=6)),0,1)</f>
        <v>0</v>
      </c>
    </row>
    <row r="997" spans="1:41" ht="15" x14ac:dyDescent="0.25">
      <c r="A997" s="293"/>
      <c r="B997" s="296"/>
      <c r="C997" s="393" t="s">
        <v>81</v>
      </c>
      <c r="D997" s="987" t="s">
        <v>642</v>
      </c>
      <c r="E997" s="987"/>
      <c r="F997" s="987"/>
      <c r="G997" s="987"/>
      <c r="H997" s="987"/>
      <c r="I997" s="987"/>
      <c r="J997" s="987"/>
      <c r="K997" s="987"/>
      <c r="L997" s="987"/>
      <c r="M997" s="987"/>
      <c r="N997" s="987"/>
      <c r="O997" s="988"/>
      <c r="P997" s="988"/>
      <c r="Q997" s="988"/>
      <c r="R997" s="988"/>
      <c r="S997" s="988"/>
      <c r="T997" s="988"/>
      <c r="U997" s="988"/>
      <c r="V997" s="988"/>
      <c r="W997" s="296"/>
      <c r="X997" s="296"/>
      <c r="Y997" s="296"/>
      <c r="Z997" s="296"/>
      <c r="AA997" s="296"/>
      <c r="AB997" s="296"/>
      <c r="AC997" s="296"/>
      <c r="AD997" s="296"/>
      <c r="AE997" s="296"/>
      <c r="AF997" s="616"/>
      <c r="AI997" s="706">
        <f>IF(OR(U997="",AND(U997="x",COUNTBLANK(O997:T997)=6)),0,1)</f>
        <v>0</v>
      </c>
    </row>
    <row r="998" spans="1:41" ht="15" x14ac:dyDescent="0.25">
      <c r="A998" s="293"/>
      <c r="B998" s="296"/>
      <c r="C998" s="393" t="s">
        <v>83</v>
      </c>
      <c r="D998" s="987" t="s">
        <v>84</v>
      </c>
      <c r="E998" s="987"/>
      <c r="F998" s="987"/>
      <c r="G998" s="987"/>
      <c r="H998" s="987"/>
      <c r="I998" s="987"/>
      <c r="J998" s="987"/>
      <c r="K998" s="987"/>
      <c r="L998" s="987"/>
      <c r="M998" s="987"/>
      <c r="N998" s="987"/>
      <c r="O998" s="988" t="s">
        <v>6547</v>
      </c>
      <c r="P998" s="988"/>
      <c r="Q998" s="988" t="s">
        <v>6547</v>
      </c>
      <c r="R998" s="988"/>
      <c r="S998" s="988" t="s">
        <v>6547</v>
      </c>
      <c r="T998" s="988"/>
      <c r="U998" s="988"/>
      <c r="V998" s="988"/>
      <c r="W998" s="296"/>
      <c r="X998" s="296"/>
      <c r="Y998" s="296"/>
      <c r="Z998" s="296"/>
      <c r="AA998" s="296"/>
      <c r="AB998" s="296"/>
      <c r="AC998" s="296"/>
      <c r="AD998" s="296"/>
      <c r="AE998" s="296"/>
      <c r="AF998" s="616"/>
      <c r="AI998" s="706">
        <f>IF(OR(U998="",AND(U998="x",COUNTBLANK(O998:T998)=6)),0,1)</f>
        <v>0</v>
      </c>
    </row>
    <row r="999" spans="1:41" ht="15" x14ac:dyDescent="0.25">
      <c r="A999" s="293"/>
      <c r="B999" s="837" t="str">
        <f>IF(SUM(AH994)=0,"","ERROR: Favor de responder de acuerdo a lo solicitado por el tipo de información contemplada")</f>
        <v/>
      </c>
      <c r="C999" s="837"/>
      <c r="D999" s="837"/>
      <c r="E999" s="837"/>
      <c r="F999" s="837"/>
      <c r="G999" s="837"/>
      <c r="H999" s="837"/>
      <c r="I999" s="837"/>
      <c r="J999" s="837"/>
      <c r="K999" s="837"/>
      <c r="L999" s="837"/>
      <c r="M999" s="837"/>
      <c r="N999" s="837"/>
      <c r="O999" s="837"/>
      <c r="P999" s="837"/>
      <c r="Q999" s="837"/>
      <c r="R999" s="837"/>
      <c r="S999" s="837"/>
      <c r="T999" s="837"/>
      <c r="U999" s="837"/>
      <c r="V999" s="837"/>
      <c r="W999" s="837"/>
      <c r="X999" s="837"/>
      <c r="Y999" s="837"/>
      <c r="Z999" s="837"/>
      <c r="AA999" s="837"/>
      <c r="AB999" s="837"/>
      <c r="AC999" s="837"/>
      <c r="AD999" s="837"/>
      <c r="AE999" s="296"/>
      <c r="AF999" s="616"/>
      <c r="AI999">
        <f>SUM(AI994:AI998)</f>
        <v>0</v>
      </c>
    </row>
    <row r="1000" spans="1:41" ht="15" x14ac:dyDescent="0.25">
      <c r="A1000" s="293"/>
      <c r="B1000" s="837" t="str">
        <f>IF(AH995=0,"","ERROR: Seleccionar un código por cada columna")</f>
        <v/>
      </c>
      <c r="C1000" s="837"/>
      <c r="D1000" s="837"/>
      <c r="E1000" s="837"/>
      <c r="F1000" s="837"/>
      <c r="G1000" s="837"/>
      <c r="H1000" s="837"/>
      <c r="I1000" s="837"/>
      <c r="J1000" s="837"/>
      <c r="K1000" s="837"/>
      <c r="L1000" s="837"/>
      <c r="M1000" s="837"/>
      <c r="N1000" s="837"/>
      <c r="O1000" s="837"/>
      <c r="P1000" s="837"/>
      <c r="Q1000" s="837"/>
      <c r="R1000" s="837"/>
      <c r="S1000" s="837"/>
      <c r="T1000" s="837"/>
      <c r="U1000" s="837"/>
      <c r="V1000" s="837"/>
      <c r="W1000" s="837"/>
      <c r="X1000" s="837"/>
      <c r="Y1000" s="837"/>
      <c r="Z1000" s="837"/>
      <c r="AA1000" s="837"/>
      <c r="AB1000" s="837"/>
      <c r="AC1000" s="837"/>
      <c r="AD1000" s="837"/>
      <c r="AE1000" s="296"/>
      <c r="AF1000" s="616"/>
    </row>
    <row r="1001" spans="1:41" ht="15" customHeight="1" x14ac:dyDescent="0.25">
      <c r="A1001" s="293"/>
      <c r="B1001" s="837" t="str">
        <f>IF(SUM(AI999,AH996)=0,"","ERROR: Favor de verificar la columna No se sabe")</f>
        <v/>
      </c>
      <c r="C1001" s="837"/>
      <c r="D1001" s="837"/>
      <c r="E1001" s="837"/>
      <c r="F1001" s="837"/>
      <c r="G1001" s="837"/>
      <c r="H1001" s="837"/>
      <c r="I1001" s="837"/>
      <c r="J1001" s="837"/>
      <c r="K1001" s="837"/>
      <c r="L1001" s="837"/>
      <c r="M1001" s="837"/>
      <c r="N1001" s="837"/>
      <c r="O1001" s="837"/>
      <c r="P1001" s="837"/>
      <c r="Q1001" s="837"/>
      <c r="R1001" s="837"/>
      <c r="S1001" s="837"/>
      <c r="T1001" s="837"/>
      <c r="U1001" s="837"/>
      <c r="V1001" s="837"/>
      <c r="W1001" s="837"/>
      <c r="X1001" s="837"/>
      <c r="Y1001" s="837"/>
      <c r="Z1001" s="837"/>
      <c r="AA1001" s="837"/>
      <c r="AB1001" s="837"/>
      <c r="AC1001" s="837"/>
      <c r="AD1001" s="837"/>
      <c r="AE1001" s="296"/>
      <c r="AF1001" s="616"/>
    </row>
    <row r="1002" spans="1:41" ht="41.25" customHeight="1" x14ac:dyDescent="0.25">
      <c r="A1002" s="578" t="s">
        <v>595</v>
      </c>
      <c r="B1002" s="963" t="s">
        <v>1012</v>
      </c>
      <c r="C1002" s="963"/>
      <c r="D1002" s="963"/>
      <c r="E1002" s="963"/>
      <c r="F1002" s="963"/>
      <c r="G1002" s="963"/>
      <c r="H1002" s="963"/>
      <c r="I1002" s="963"/>
      <c r="J1002" s="963"/>
      <c r="K1002" s="963"/>
      <c r="L1002" s="963"/>
      <c r="M1002" s="963"/>
      <c r="N1002" s="963"/>
      <c r="O1002" s="963"/>
      <c r="P1002" s="963"/>
      <c r="Q1002" s="963"/>
      <c r="R1002" s="963"/>
      <c r="S1002" s="963"/>
      <c r="T1002" s="963"/>
      <c r="U1002" s="963"/>
      <c r="V1002" s="963"/>
      <c r="W1002" s="963"/>
      <c r="X1002" s="963"/>
      <c r="Y1002" s="963"/>
      <c r="Z1002" s="963"/>
      <c r="AA1002" s="963"/>
      <c r="AB1002" s="963"/>
      <c r="AC1002" s="963"/>
      <c r="AD1002" s="963"/>
      <c r="AE1002" s="296"/>
      <c r="AF1002" s="616"/>
    </row>
    <row r="1003" spans="1:41" ht="30" customHeight="1" x14ac:dyDescent="0.25">
      <c r="A1003" s="773"/>
      <c r="B1003" s="779"/>
      <c r="C1003" s="941" t="s">
        <v>1013</v>
      </c>
      <c r="D1003" s="941"/>
      <c r="E1003" s="941"/>
      <c r="F1003" s="941"/>
      <c r="G1003" s="941"/>
      <c r="H1003" s="941"/>
      <c r="I1003" s="941"/>
      <c r="J1003" s="941"/>
      <c r="K1003" s="941"/>
      <c r="L1003" s="941"/>
      <c r="M1003" s="941"/>
      <c r="N1003" s="941"/>
      <c r="O1003" s="941"/>
      <c r="P1003" s="941"/>
      <c r="Q1003" s="941"/>
      <c r="R1003" s="941"/>
      <c r="S1003" s="941"/>
      <c r="T1003" s="941"/>
      <c r="U1003" s="941"/>
      <c r="V1003" s="941"/>
      <c r="W1003" s="941"/>
      <c r="X1003" s="941"/>
      <c r="Y1003" s="941"/>
      <c r="Z1003" s="941"/>
      <c r="AA1003" s="941"/>
      <c r="AB1003" s="941"/>
      <c r="AC1003" s="941"/>
      <c r="AD1003" s="941"/>
      <c r="AE1003" s="296"/>
      <c r="AF1003" s="616"/>
    </row>
    <row r="1004" spans="1:41" ht="15" x14ac:dyDescent="0.25">
      <c r="A1004" s="773"/>
      <c r="B1004" s="774"/>
      <c r="C1004" s="845" t="s">
        <v>1014</v>
      </c>
      <c r="D1004" s="845"/>
      <c r="E1004" s="845"/>
      <c r="F1004" s="845"/>
      <c r="G1004" s="845"/>
      <c r="H1004" s="845"/>
      <c r="I1004" s="845"/>
      <c r="J1004" s="845"/>
      <c r="K1004" s="845"/>
      <c r="L1004" s="845"/>
      <c r="M1004" s="845"/>
      <c r="N1004" s="845"/>
      <c r="O1004" s="845"/>
      <c r="P1004" s="845"/>
      <c r="Q1004" s="845"/>
      <c r="R1004" s="845"/>
      <c r="S1004" s="845"/>
      <c r="T1004" s="845"/>
      <c r="U1004" s="845"/>
      <c r="V1004" s="845"/>
      <c r="W1004" s="845"/>
      <c r="X1004" s="845"/>
      <c r="Y1004" s="845"/>
      <c r="Z1004" s="845"/>
      <c r="AA1004" s="845"/>
      <c r="AB1004" s="845"/>
      <c r="AC1004" s="845"/>
      <c r="AD1004" s="845"/>
      <c r="AE1004" s="296"/>
      <c r="AF1004" s="616"/>
    </row>
    <row r="1005" spans="1:41" ht="15" x14ac:dyDescent="0.25">
      <c r="A1005" s="780"/>
      <c r="B1005" s="762"/>
      <c r="C1005" s="762"/>
      <c r="D1005" s="762"/>
      <c r="E1005" s="762"/>
      <c r="F1005" s="762"/>
      <c r="G1005" s="762"/>
      <c r="H1005" s="762"/>
      <c r="I1005" s="762"/>
      <c r="J1005" s="762"/>
      <c r="K1005" s="762"/>
      <c r="L1005" s="762"/>
      <c r="M1005" s="762"/>
      <c r="N1005" s="762"/>
      <c r="O1005" s="762"/>
      <c r="P1005" s="762"/>
      <c r="Q1005" s="762"/>
      <c r="R1005" s="762"/>
      <c r="S1005" s="762"/>
      <c r="T1005" s="762"/>
      <c r="U1005" s="762"/>
      <c r="V1005" s="762"/>
      <c r="W1005" s="762"/>
      <c r="X1005" s="762"/>
      <c r="Y1005" s="762"/>
      <c r="Z1005" s="762"/>
      <c r="AA1005" s="762"/>
      <c r="AB1005" s="762"/>
      <c r="AC1005" s="762"/>
      <c r="AD1005" s="762"/>
      <c r="AE1005" s="296"/>
      <c r="AF1005" s="616"/>
      <c r="AG1005" t="s">
        <v>6549</v>
      </c>
    </row>
    <row r="1006" spans="1:41" ht="25.5" customHeight="1" x14ac:dyDescent="0.25">
      <c r="A1006" s="293"/>
      <c r="B1006" s="296"/>
      <c r="C1006" s="296"/>
      <c r="D1006" s="296"/>
      <c r="E1006" s="296"/>
      <c r="F1006" s="296"/>
      <c r="G1006" s="296"/>
      <c r="H1006" s="296"/>
      <c r="I1006" s="296"/>
      <c r="J1006" s="296"/>
      <c r="K1006" s="296"/>
      <c r="L1006" s="875" t="s">
        <v>1015</v>
      </c>
      <c r="M1006" s="876"/>
      <c r="N1006" s="877"/>
      <c r="O1006" s="942" t="s">
        <v>1016</v>
      </c>
      <c r="P1006" s="943"/>
      <c r="Q1006" s="943"/>
      <c r="R1006" s="943"/>
      <c r="S1006" s="943"/>
      <c r="T1006" s="943"/>
      <c r="U1006" s="943"/>
      <c r="V1006" s="943"/>
      <c r="W1006" s="943"/>
      <c r="X1006" s="943"/>
      <c r="Y1006" s="943"/>
      <c r="Z1006" s="943"/>
      <c r="AA1006" s="943"/>
      <c r="AB1006" s="944"/>
      <c r="AC1006" s="296"/>
      <c r="AD1006" s="296"/>
      <c r="AE1006" s="296"/>
      <c r="AF1006" s="616"/>
      <c r="AG1006">
        <f>COUNTBLANK(L1008:AB1012)</f>
        <v>77</v>
      </c>
    </row>
    <row r="1007" spans="1:41" ht="91.5" customHeight="1" x14ac:dyDescent="0.25">
      <c r="A1007" s="293"/>
      <c r="B1007" s="296"/>
      <c r="C1007" s="296"/>
      <c r="D1007" s="296"/>
      <c r="E1007" s="296"/>
      <c r="F1007" s="296"/>
      <c r="G1007" s="296"/>
      <c r="H1007" s="296"/>
      <c r="I1007" s="296"/>
      <c r="J1007" s="296"/>
      <c r="K1007" s="296"/>
      <c r="L1007" s="983"/>
      <c r="M1007" s="984"/>
      <c r="N1007" s="985"/>
      <c r="O1007" s="986" t="s">
        <v>1017</v>
      </c>
      <c r="P1007" s="986"/>
      <c r="Q1007" s="986" t="s">
        <v>1018</v>
      </c>
      <c r="R1007" s="986"/>
      <c r="S1007" s="986" t="s">
        <v>1019</v>
      </c>
      <c r="T1007" s="986"/>
      <c r="U1007" s="986" t="s">
        <v>1020</v>
      </c>
      <c r="V1007" s="986"/>
      <c r="W1007" s="986" t="s">
        <v>1021</v>
      </c>
      <c r="X1007" s="986"/>
      <c r="Y1007" s="986" t="s">
        <v>1022</v>
      </c>
      <c r="Z1007" s="986"/>
      <c r="AA1007" s="986" t="s">
        <v>1023</v>
      </c>
      <c r="AB1007" s="986"/>
      <c r="AC1007" s="296"/>
      <c r="AD1007" s="296"/>
      <c r="AE1007" s="296"/>
      <c r="AF1007" s="616"/>
      <c r="AG1007" s="696" t="s">
        <v>6610</v>
      </c>
      <c r="AI1007" s="763" t="s">
        <v>1017</v>
      </c>
      <c r="AJ1007" s="763" t="s">
        <v>1018</v>
      </c>
      <c r="AK1007" s="763" t="s">
        <v>1019</v>
      </c>
      <c r="AL1007" s="763" t="s">
        <v>1020</v>
      </c>
      <c r="AM1007" s="763" t="s">
        <v>1021</v>
      </c>
      <c r="AN1007" s="763" t="s">
        <v>1022</v>
      </c>
      <c r="AO1007" s="763" t="s">
        <v>1023</v>
      </c>
    </row>
    <row r="1008" spans="1:41" ht="15" x14ac:dyDescent="0.25">
      <c r="A1008" s="293"/>
      <c r="B1008" s="396" t="s">
        <v>77</v>
      </c>
      <c r="C1008" s="848" t="s">
        <v>418</v>
      </c>
      <c r="D1008" s="849"/>
      <c r="E1008" s="849"/>
      <c r="F1008" s="849"/>
      <c r="G1008" s="849"/>
      <c r="H1008" s="849"/>
      <c r="I1008" s="849"/>
      <c r="J1008" s="849"/>
      <c r="K1008" s="850"/>
      <c r="L1008" s="920"/>
      <c r="M1008" s="920"/>
      <c r="N1008" s="920"/>
      <c r="O1008" s="920"/>
      <c r="P1008" s="920"/>
      <c r="Q1008" s="920"/>
      <c r="R1008" s="920"/>
      <c r="S1008" s="920"/>
      <c r="T1008" s="920"/>
      <c r="U1008" s="920"/>
      <c r="V1008" s="920"/>
      <c r="W1008" s="920"/>
      <c r="X1008" s="920"/>
      <c r="Y1008" s="920"/>
      <c r="Z1008" s="920"/>
      <c r="AA1008" s="883"/>
      <c r="AB1008" s="982"/>
      <c r="AC1008" s="296"/>
      <c r="AD1008" s="296"/>
      <c r="AE1008" s="296"/>
      <c r="AF1008" s="616"/>
      <c r="AG1008">
        <f>IF(OR(AG1006=85,AND(COUNTIF(L1011:N1012,"X")=1,COUNTBLANK(O1008:AB1012)=70),AND(COUNTIF(L1008:N1010,"X")=1,COUNTIF(O1008:AB1012,"X")=7)),0,1)</f>
        <v>0</v>
      </c>
      <c r="AI1008" s="706">
        <f>COUNTIF(O1008:P1012,"X")</f>
        <v>1</v>
      </c>
      <c r="AJ1008" s="706">
        <f>COUNTIF(Q1008:R1012,"X")</f>
        <v>1</v>
      </c>
      <c r="AK1008" s="706">
        <f>COUNTIF(S1008:T1012,"X")</f>
        <v>1</v>
      </c>
      <c r="AL1008" s="706">
        <f>COUNTIF(U1008:V1012,"X")</f>
        <v>1</v>
      </c>
      <c r="AM1008" s="706">
        <f>COUNTIF(W1008:X1012,"X")</f>
        <v>1</v>
      </c>
      <c r="AN1008" s="706">
        <f>COUNTIF(Y1008:Z1012,"X")</f>
        <v>1</v>
      </c>
      <c r="AO1008" s="706">
        <f>COUNTIF(AA1008:AB1012,"X")</f>
        <v>1</v>
      </c>
    </row>
    <row r="1009" spans="1:42" ht="27.75" customHeight="1" x14ac:dyDescent="0.25">
      <c r="A1009" s="293"/>
      <c r="B1009" s="396" t="s">
        <v>78</v>
      </c>
      <c r="C1009" s="848" t="s">
        <v>419</v>
      </c>
      <c r="D1009" s="849"/>
      <c r="E1009" s="849"/>
      <c r="F1009" s="849"/>
      <c r="G1009" s="849"/>
      <c r="H1009" s="849"/>
      <c r="I1009" s="849"/>
      <c r="J1009" s="849"/>
      <c r="K1009" s="850"/>
      <c r="L1009" s="920"/>
      <c r="M1009" s="920"/>
      <c r="N1009" s="920"/>
      <c r="O1009" s="920"/>
      <c r="P1009" s="920"/>
      <c r="Q1009" s="920"/>
      <c r="R1009" s="920"/>
      <c r="S1009" s="920"/>
      <c r="T1009" s="920"/>
      <c r="U1009" s="920"/>
      <c r="V1009" s="920"/>
      <c r="W1009" s="920"/>
      <c r="X1009" s="920"/>
      <c r="Y1009" s="920"/>
      <c r="Z1009" s="920"/>
      <c r="AA1009" s="883"/>
      <c r="AB1009" s="982"/>
      <c r="AC1009" s="296"/>
      <c r="AD1009" s="296"/>
      <c r="AE1009" s="296"/>
      <c r="AF1009" s="616"/>
      <c r="AI1009" s="706">
        <f>IF(AI1008&lt;=1,0,1)</f>
        <v>0</v>
      </c>
      <c r="AJ1009" s="706">
        <f t="shared" ref="AJ1009:AO1009" si="66">IF(AJ1008&lt;=1,0,1)</f>
        <v>0</v>
      </c>
      <c r="AK1009" s="706">
        <f t="shared" si="66"/>
        <v>0</v>
      </c>
      <c r="AL1009" s="706">
        <f t="shared" si="66"/>
        <v>0</v>
      </c>
      <c r="AM1009" s="706">
        <f t="shared" si="66"/>
        <v>0</v>
      </c>
      <c r="AN1009" s="706">
        <f t="shared" si="66"/>
        <v>0</v>
      </c>
      <c r="AO1009" s="706">
        <f t="shared" si="66"/>
        <v>0</v>
      </c>
      <c r="AP1009" s="691">
        <f>SUM(AI1009:AO1009)</f>
        <v>0</v>
      </c>
    </row>
    <row r="1010" spans="1:42" ht="27.75" customHeight="1" x14ac:dyDescent="0.25">
      <c r="A1010" s="293"/>
      <c r="B1010" s="396" t="s">
        <v>85</v>
      </c>
      <c r="C1010" s="848" t="s">
        <v>420</v>
      </c>
      <c r="D1010" s="849"/>
      <c r="E1010" s="849"/>
      <c r="F1010" s="849"/>
      <c r="G1010" s="849"/>
      <c r="H1010" s="849"/>
      <c r="I1010" s="849"/>
      <c r="J1010" s="849"/>
      <c r="K1010" s="850"/>
      <c r="L1010" s="920" t="s">
        <v>6547</v>
      </c>
      <c r="M1010" s="920"/>
      <c r="N1010" s="920"/>
      <c r="O1010" s="920"/>
      <c r="P1010" s="920"/>
      <c r="Q1010" s="920"/>
      <c r="R1010" s="920"/>
      <c r="S1010" s="920" t="s">
        <v>6547</v>
      </c>
      <c r="T1010" s="920"/>
      <c r="U1010" s="920" t="s">
        <v>6547</v>
      </c>
      <c r="V1010" s="920"/>
      <c r="W1010" s="920"/>
      <c r="X1010" s="920"/>
      <c r="Y1010" s="920"/>
      <c r="Z1010" s="920"/>
      <c r="AA1010" s="883"/>
      <c r="AB1010" s="982"/>
      <c r="AC1010" s="296"/>
      <c r="AD1010" s="296"/>
      <c r="AE1010" s="296"/>
      <c r="AF1010" s="616"/>
    </row>
    <row r="1011" spans="1:42" ht="15" x14ac:dyDescent="0.25">
      <c r="A1011" s="293"/>
      <c r="B1011" s="396" t="s">
        <v>81</v>
      </c>
      <c r="C1011" s="848" t="s">
        <v>642</v>
      </c>
      <c r="D1011" s="849"/>
      <c r="E1011" s="849"/>
      <c r="F1011" s="849"/>
      <c r="G1011" s="849"/>
      <c r="H1011" s="849"/>
      <c r="I1011" s="849"/>
      <c r="J1011" s="849"/>
      <c r="K1011" s="850"/>
      <c r="L1011" s="920"/>
      <c r="M1011" s="920"/>
      <c r="N1011" s="920"/>
      <c r="O1011" s="920"/>
      <c r="P1011" s="920"/>
      <c r="Q1011" s="920"/>
      <c r="R1011" s="920"/>
      <c r="S1011" s="920"/>
      <c r="T1011" s="920"/>
      <c r="U1011" s="920"/>
      <c r="V1011" s="920"/>
      <c r="W1011" s="920"/>
      <c r="X1011" s="920"/>
      <c r="Y1011" s="920"/>
      <c r="Z1011" s="920"/>
      <c r="AA1011" s="883"/>
      <c r="AB1011" s="982"/>
      <c r="AC1011" s="296"/>
      <c r="AD1011" s="296"/>
      <c r="AE1011" s="296"/>
      <c r="AF1011" s="616"/>
    </row>
    <row r="1012" spans="1:42" ht="15" x14ac:dyDescent="0.25">
      <c r="A1012" s="293"/>
      <c r="B1012" s="396" t="s">
        <v>83</v>
      </c>
      <c r="C1012" s="848" t="s">
        <v>84</v>
      </c>
      <c r="D1012" s="849"/>
      <c r="E1012" s="849"/>
      <c r="F1012" s="849"/>
      <c r="G1012" s="849"/>
      <c r="H1012" s="849"/>
      <c r="I1012" s="849"/>
      <c r="J1012" s="849"/>
      <c r="K1012" s="850"/>
      <c r="L1012" s="920"/>
      <c r="M1012" s="920"/>
      <c r="N1012" s="920"/>
      <c r="O1012" s="920" t="s">
        <v>6547</v>
      </c>
      <c r="P1012" s="920"/>
      <c r="Q1012" s="920" t="s">
        <v>6547</v>
      </c>
      <c r="R1012" s="920"/>
      <c r="S1012" s="920"/>
      <c r="T1012" s="920"/>
      <c r="U1012" s="920"/>
      <c r="V1012" s="920"/>
      <c r="W1012" s="920" t="s">
        <v>6547</v>
      </c>
      <c r="X1012" s="920"/>
      <c r="Y1012" s="920" t="s">
        <v>6547</v>
      </c>
      <c r="Z1012" s="920"/>
      <c r="AA1012" s="883" t="s">
        <v>6547</v>
      </c>
      <c r="AB1012" s="982"/>
      <c r="AC1012" s="296"/>
      <c r="AD1012" s="296"/>
      <c r="AE1012" s="296"/>
      <c r="AF1012" s="616"/>
    </row>
    <row r="1013" spans="1:42" ht="15" x14ac:dyDescent="0.25">
      <c r="A1013" s="293"/>
      <c r="B1013" s="837" t="str">
        <f>IF($AG$1008=0,"","ERROR: Favor de marcar las opciones de acuerdo a lo solicitado")</f>
        <v/>
      </c>
      <c r="C1013" s="837"/>
      <c r="D1013" s="837"/>
      <c r="E1013" s="837"/>
      <c r="F1013" s="837"/>
      <c r="G1013" s="837"/>
      <c r="H1013" s="837"/>
      <c r="I1013" s="837"/>
      <c r="J1013" s="837"/>
      <c r="K1013" s="837"/>
      <c r="L1013" s="837"/>
      <c r="M1013" s="837"/>
      <c r="N1013" s="837"/>
      <c r="O1013" s="837"/>
      <c r="P1013" s="837"/>
      <c r="Q1013" s="837"/>
      <c r="R1013" s="837"/>
      <c r="S1013" s="837"/>
      <c r="T1013" s="837"/>
      <c r="U1013" s="837"/>
      <c r="V1013" s="837"/>
      <c r="W1013" s="837"/>
      <c r="X1013" s="837"/>
      <c r="Y1013" s="837"/>
      <c r="Z1013" s="837"/>
      <c r="AA1013" s="837"/>
      <c r="AB1013" s="837"/>
      <c r="AC1013" s="837"/>
      <c r="AD1013" s="837"/>
      <c r="AE1013" s="296"/>
      <c r="AF1013" s="616"/>
    </row>
    <row r="1014" spans="1:42" ht="15" x14ac:dyDescent="0.25">
      <c r="A1014" s="293"/>
      <c r="B1014" s="837" t="str">
        <f>IF(AP1009=0,"","ERROR: Favor de seleccionar un solo código por columna")</f>
        <v/>
      </c>
      <c r="C1014" s="837"/>
      <c r="D1014" s="837"/>
      <c r="E1014" s="837"/>
      <c r="F1014" s="837"/>
      <c r="G1014" s="837"/>
      <c r="H1014" s="837"/>
      <c r="I1014" s="837"/>
      <c r="J1014" s="837"/>
      <c r="K1014" s="837"/>
      <c r="L1014" s="837"/>
      <c r="M1014" s="837"/>
      <c r="N1014" s="837"/>
      <c r="O1014" s="837"/>
      <c r="P1014" s="837"/>
      <c r="Q1014" s="837"/>
      <c r="R1014" s="837"/>
      <c r="S1014" s="837"/>
      <c r="T1014" s="837"/>
      <c r="U1014" s="837"/>
      <c r="V1014" s="837"/>
      <c r="W1014" s="837"/>
      <c r="X1014" s="837"/>
      <c r="Y1014" s="837"/>
      <c r="Z1014" s="837"/>
      <c r="AA1014" s="837"/>
      <c r="AB1014" s="837"/>
      <c r="AC1014" s="837"/>
      <c r="AD1014" s="837"/>
      <c r="AE1014" s="296"/>
      <c r="AF1014" s="616"/>
    </row>
    <row r="1015" spans="1:42" ht="15" x14ac:dyDescent="0.25">
      <c r="A1015" s="293"/>
      <c r="B1015" s="837"/>
      <c r="C1015" s="837"/>
      <c r="D1015" s="837"/>
      <c r="E1015" s="837"/>
      <c r="F1015" s="837"/>
      <c r="G1015" s="837"/>
      <c r="H1015" s="837"/>
      <c r="I1015" s="837"/>
      <c r="J1015" s="837"/>
      <c r="K1015" s="837"/>
      <c r="L1015" s="837"/>
      <c r="M1015" s="837"/>
      <c r="N1015" s="837"/>
      <c r="O1015" s="837"/>
      <c r="P1015" s="837"/>
      <c r="Q1015" s="837"/>
      <c r="R1015" s="837"/>
      <c r="S1015" s="837"/>
      <c r="T1015" s="837"/>
      <c r="U1015" s="837"/>
      <c r="V1015" s="837"/>
      <c r="W1015" s="837"/>
      <c r="X1015" s="837"/>
      <c r="Y1015" s="837"/>
      <c r="Z1015" s="837"/>
      <c r="AA1015" s="837"/>
      <c r="AB1015" s="837"/>
      <c r="AC1015" s="837"/>
      <c r="AD1015" s="837"/>
      <c r="AE1015" s="296"/>
      <c r="AF1015" s="616"/>
    </row>
    <row r="1016" spans="1:42" ht="15.75" thickBot="1" x14ac:dyDescent="0.3">
      <c r="A1016" s="293"/>
      <c r="B1016" s="837"/>
      <c r="C1016" s="837"/>
      <c r="D1016" s="837"/>
      <c r="E1016" s="837"/>
      <c r="F1016" s="837"/>
      <c r="G1016" s="837"/>
      <c r="H1016" s="837"/>
      <c r="I1016" s="837"/>
      <c r="J1016" s="837"/>
      <c r="K1016" s="837"/>
      <c r="L1016" s="837"/>
      <c r="M1016" s="837"/>
      <c r="N1016" s="837"/>
      <c r="O1016" s="837"/>
      <c r="P1016" s="837"/>
      <c r="Q1016" s="837"/>
      <c r="R1016" s="837"/>
      <c r="S1016" s="837"/>
      <c r="T1016" s="837"/>
      <c r="U1016" s="837"/>
      <c r="V1016" s="837"/>
      <c r="W1016" s="837"/>
      <c r="X1016" s="837"/>
      <c r="Y1016" s="837"/>
      <c r="Z1016" s="837"/>
      <c r="AA1016" s="837"/>
      <c r="AB1016" s="837"/>
      <c r="AC1016" s="837"/>
      <c r="AD1016" s="837"/>
      <c r="AE1016" s="296"/>
      <c r="AF1016" s="614"/>
    </row>
    <row r="1017" spans="1:42" ht="15.75" thickBot="1" x14ac:dyDescent="0.3">
      <c r="A1017" s="323"/>
      <c r="B1017" s="904" t="s">
        <v>574</v>
      </c>
      <c r="C1017" s="905"/>
      <c r="D1017" s="905"/>
      <c r="E1017" s="905"/>
      <c r="F1017" s="905"/>
      <c r="G1017" s="905"/>
      <c r="H1017" s="905"/>
      <c r="I1017" s="905"/>
      <c r="J1017" s="905"/>
      <c r="K1017" s="905"/>
      <c r="L1017" s="905"/>
      <c r="M1017" s="905"/>
      <c r="N1017" s="905"/>
      <c r="O1017" s="905"/>
      <c r="P1017" s="905"/>
      <c r="Q1017" s="905"/>
      <c r="R1017" s="905"/>
      <c r="S1017" s="905"/>
      <c r="T1017" s="905"/>
      <c r="U1017" s="905"/>
      <c r="V1017" s="905"/>
      <c r="W1017" s="905"/>
      <c r="X1017" s="905"/>
      <c r="Y1017" s="905"/>
      <c r="Z1017" s="905"/>
      <c r="AA1017" s="905"/>
      <c r="AB1017" s="905"/>
      <c r="AC1017" s="905"/>
      <c r="AD1017" s="905"/>
      <c r="AE1017" s="293"/>
      <c r="AF1017" s="614"/>
    </row>
    <row r="1018" spans="1:42" ht="15" customHeight="1" x14ac:dyDescent="0.25">
      <c r="A1018" s="359"/>
      <c r="B1018" s="935" t="s">
        <v>71</v>
      </c>
      <c r="C1018" s="936"/>
      <c r="D1018" s="936"/>
      <c r="E1018" s="936"/>
      <c r="F1018" s="936"/>
      <c r="G1018" s="936"/>
      <c r="H1018" s="936"/>
      <c r="I1018" s="936"/>
      <c r="J1018" s="936"/>
      <c r="K1018" s="936"/>
      <c r="L1018" s="936"/>
      <c r="M1018" s="936"/>
      <c r="N1018" s="936"/>
      <c r="O1018" s="936"/>
      <c r="P1018" s="936"/>
      <c r="Q1018" s="936"/>
      <c r="R1018" s="936"/>
      <c r="S1018" s="936"/>
      <c r="T1018" s="936"/>
      <c r="U1018" s="936"/>
      <c r="V1018" s="936"/>
      <c r="W1018" s="936"/>
      <c r="X1018" s="936"/>
      <c r="Y1018" s="936"/>
      <c r="Z1018" s="936"/>
      <c r="AA1018" s="936"/>
      <c r="AB1018" s="936"/>
      <c r="AC1018" s="936"/>
      <c r="AD1018" s="937"/>
      <c r="AE1018" s="361"/>
      <c r="AF1018" s="614"/>
    </row>
    <row r="1019" spans="1:42" ht="35.25" customHeight="1" x14ac:dyDescent="0.25">
      <c r="A1019" s="362"/>
      <c r="B1019" s="363"/>
      <c r="C1019" s="938" t="s">
        <v>566</v>
      </c>
      <c r="D1019" s="938"/>
      <c r="E1019" s="938"/>
      <c r="F1019" s="938"/>
      <c r="G1019" s="938"/>
      <c r="H1019" s="938"/>
      <c r="I1019" s="938"/>
      <c r="J1019" s="938"/>
      <c r="K1019" s="938"/>
      <c r="L1019" s="938"/>
      <c r="M1019" s="938"/>
      <c r="N1019" s="938"/>
      <c r="O1019" s="938"/>
      <c r="P1019" s="938"/>
      <c r="Q1019" s="938"/>
      <c r="R1019" s="938"/>
      <c r="S1019" s="938"/>
      <c r="T1019" s="938"/>
      <c r="U1019" s="938"/>
      <c r="V1019" s="938"/>
      <c r="W1019" s="938"/>
      <c r="X1019" s="938"/>
      <c r="Y1019" s="938"/>
      <c r="Z1019" s="938"/>
      <c r="AA1019" s="938"/>
      <c r="AB1019" s="938"/>
      <c r="AC1019" s="938"/>
      <c r="AD1019" s="939"/>
      <c r="AE1019" s="333"/>
      <c r="AF1019" s="614"/>
    </row>
    <row r="1020" spans="1:42" ht="27.75" customHeight="1" x14ac:dyDescent="0.25">
      <c r="A1020" s="362"/>
      <c r="B1020" s="363"/>
      <c r="C1020" s="840" t="s">
        <v>235</v>
      </c>
      <c r="D1020" s="840"/>
      <c r="E1020" s="840"/>
      <c r="F1020" s="840"/>
      <c r="G1020" s="840"/>
      <c r="H1020" s="840"/>
      <c r="I1020" s="840"/>
      <c r="J1020" s="840"/>
      <c r="K1020" s="840"/>
      <c r="L1020" s="840"/>
      <c r="M1020" s="840"/>
      <c r="N1020" s="840"/>
      <c r="O1020" s="840"/>
      <c r="P1020" s="840"/>
      <c r="Q1020" s="840"/>
      <c r="R1020" s="840"/>
      <c r="S1020" s="840"/>
      <c r="T1020" s="840"/>
      <c r="U1020" s="840"/>
      <c r="V1020" s="840"/>
      <c r="W1020" s="840"/>
      <c r="X1020" s="840"/>
      <c r="Y1020" s="840"/>
      <c r="Z1020" s="840"/>
      <c r="AA1020" s="840"/>
      <c r="AB1020" s="840"/>
      <c r="AC1020" s="840"/>
      <c r="AD1020" s="841"/>
      <c r="AE1020" s="333"/>
      <c r="AF1020" s="614"/>
    </row>
    <row r="1021" spans="1:42" ht="27.75" customHeight="1" x14ac:dyDescent="0.25">
      <c r="A1021" s="362"/>
      <c r="B1021" s="363"/>
      <c r="C1021" s="840" t="s">
        <v>225</v>
      </c>
      <c r="D1021" s="840"/>
      <c r="E1021" s="840"/>
      <c r="F1021" s="840"/>
      <c r="G1021" s="840"/>
      <c r="H1021" s="840"/>
      <c r="I1021" s="840"/>
      <c r="J1021" s="840"/>
      <c r="K1021" s="840"/>
      <c r="L1021" s="840"/>
      <c r="M1021" s="840"/>
      <c r="N1021" s="840"/>
      <c r="O1021" s="840"/>
      <c r="P1021" s="840"/>
      <c r="Q1021" s="840"/>
      <c r="R1021" s="840"/>
      <c r="S1021" s="840"/>
      <c r="T1021" s="840"/>
      <c r="U1021" s="840"/>
      <c r="V1021" s="840"/>
      <c r="W1021" s="840"/>
      <c r="X1021" s="840"/>
      <c r="Y1021" s="840"/>
      <c r="Z1021" s="840"/>
      <c r="AA1021" s="840"/>
      <c r="AB1021" s="840"/>
      <c r="AC1021" s="840"/>
      <c r="AD1021" s="841"/>
      <c r="AE1021" s="333"/>
      <c r="AF1021" s="614"/>
    </row>
    <row r="1022" spans="1:42" ht="15" customHeight="1" x14ac:dyDescent="0.25">
      <c r="A1022" s="359"/>
      <c r="B1022" s="364"/>
      <c r="C1022" s="842" t="s">
        <v>226</v>
      </c>
      <c r="D1022" s="842"/>
      <c r="E1022" s="842"/>
      <c r="F1022" s="842"/>
      <c r="G1022" s="842"/>
      <c r="H1022" s="842"/>
      <c r="I1022" s="842"/>
      <c r="J1022" s="842"/>
      <c r="K1022" s="842"/>
      <c r="L1022" s="842"/>
      <c r="M1022" s="842"/>
      <c r="N1022" s="842"/>
      <c r="O1022" s="842"/>
      <c r="P1022" s="842"/>
      <c r="Q1022" s="842"/>
      <c r="R1022" s="842"/>
      <c r="S1022" s="842"/>
      <c r="T1022" s="842"/>
      <c r="U1022" s="842"/>
      <c r="V1022" s="842"/>
      <c r="W1022" s="842"/>
      <c r="X1022" s="842"/>
      <c r="Y1022" s="842"/>
      <c r="Z1022" s="842"/>
      <c r="AA1022" s="842"/>
      <c r="AB1022" s="842"/>
      <c r="AC1022" s="842"/>
      <c r="AD1022" s="843"/>
      <c r="AE1022" s="323"/>
      <c r="AF1022" s="614"/>
    </row>
    <row r="1023" spans="1:42" ht="15" x14ac:dyDescent="0.25">
      <c r="A1023" s="323"/>
      <c r="B1023" s="338"/>
      <c r="C1023" s="338"/>
      <c r="D1023" s="338"/>
      <c r="E1023" s="338"/>
      <c r="F1023" s="338"/>
      <c r="G1023" s="338"/>
      <c r="H1023" s="338"/>
      <c r="I1023" s="338"/>
      <c r="J1023" s="338"/>
      <c r="K1023" s="338"/>
      <c r="L1023" s="338"/>
      <c r="M1023" s="338"/>
      <c r="N1023" s="338"/>
      <c r="O1023" s="338"/>
      <c r="P1023" s="338"/>
      <c r="Q1023" s="338"/>
      <c r="R1023" s="338"/>
      <c r="S1023" s="338"/>
      <c r="T1023" s="338"/>
      <c r="U1023" s="338"/>
      <c r="V1023" s="338"/>
      <c r="W1023" s="338"/>
      <c r="X1023" s="338"/>
      <c r="Y1023" s="338"/>
      <c r="Z1023" s="338"/>
      <c r="AA1023" s="338"/>
      <c r="AB1023" s="338"/>
      <c r="AC1023" s="338"/>
      <c r="AD1023" s="338"/>
      <c r="AE1023" s="293"/>
      <c r="AF1023" s="614"/>
    </row>
    <row r="1024" spans="1:42" ht="27.75" customHeight="1" x14ac:dyDescent="0.25">
      <c r="A1024" s="362" t="s">
        <v>742</v>
      </c>
      <c r="B1024" s="975" t="s">
        <v>580</v>
      </c>
      <c r="C1024" s="975"/>
      <c r="D1024" s="975"/>
      <c r="E1024" s="975"/>
      <c r="F1024" s="975"/>
      <c r="G1024" s="975"/>
      <c r="H1024" s="975"/>
      <c r="I1024" s="975"/>
      <c r="J1024" s="975"/>
      <c r="K1024" s="975"/>
      <c r="L1024" s="975"/>
      <c r="M1024" s="975"/>
      <c r="N1024" s="975"/>
      <c r="O1024" s="975"/>
      <c r="P1024" s="975"/>
      <c r="Q1024" s="975"/>
      <c r="R1024" s="975"/>
      <c r="S1024" s="975"/>
      <c r="T1024" s="975"/>
      <c r="U1024" s="975"/>
      <c r="V1024" s="975"/>
      <c r="W1024" s="975"/>
      <c r="X1024" s="975"/>
      <c r="Y1024" s="975"/>
      <c r="Z1024" s="975"/>
      <c r="AA1024" s="975"/>
      <c r="AB1024" s="975"/>
      <c r="AC1024" s="975"/>
      <c r="AD1024" s="975"/>
      <c r="AE1024" s="325"/>
      <c r="AF1024" s="614"/>
    </row>
    <row r="1025" spans="1:39" ht="15" x14ac:dyDescent="0.25">
      <c r="A1025" s="293"/>
      <c r="B1025" s="633"/>
      <c r="C1025" s="845" t="s">
        <v>424</v>
      </c>
      <c r="D1025" s="845"/>
      <c r="E1025" s="845"/>
      <c r="F1025" s="845"/>
      <c r="G1025" s="845"/>
      <c r="H1025" s="845"/>
      <c r="I1025" s="845"/>
      <c r="J1025" s="845"/>
      <c r="K1025" s="845"/>
      <c r="L1025" s="845"/>
      <c r="M1025" s="845"/>
      <c r="N1025" s="845"/>
      <c r="O1025" s="845"/>
      <c r="P1025" s="845"/>
      <c r="Q1025" s="845"/>
      <c r="R1025" s="845"/>
      <c r="S1025" s="845"/>
      <c r="T1025" s="845"/>
      <c r="U1025" s="845"/>
      <c r="V1025" s="845"/>
      <c r="W1025" s="845"/>
      <c r="X1025" s="845"/>
      <c r="Y1025" s="845"/>
      <c r="Z1025" s="845"/>
      <c r="AA1025" s="845"/>
      <c r="AB1025" s="845"/>
      <c r="AC1025" s="845"/>
      <c r="AD1025" s="845"/>
      <c r="AE1025" s="296"/>
      <c r="AF1025" s="614"/>
    </row>
    <row r="1026" spans="1:39" ht="15.75" thickBot="1" x14ac:dyDescent="0.3">
      <c r="A1026" s="293"/>
      <c r="B1026" s="366"/>
      <c r="C1026" s="366"/>
      <c r="D1026" s="366"/>
      <c r="E1026" s="366"/>
      <c r="F1026" s="366"/>
      <c r="G1026" s="366"/>
      <c r="H1026" s="366"/>
      <c r="I1026" s="366"/>
      <c r="J1026" s="366"/>
      <c r="K1026" s="366"/>
      <c r="L1026" s="366"/>
      <c r="M1026" s="366"/>
      <c r="N1026" s="366"/>
      <c r="O1026" s="366"/>
      <c r="P1026" s="366"/>
      <c r="Q1026" s="366"/>
      <c r="R1026" s="366"/>
      <c r="S1026" s="366"/>
      <c r="T1026" s="366"/>
      <c r="U1026" s="366"/>
      <c r="V1026" s="366"/>
      <c r="W1026" s="366"/>
      <c r="X1026" s="366"/>
      <c r="Y1026" s="366"/>
      <c r="Z1026" s="366"/>
      <c r="AA1026" s="366"/>
      <c r="AB1026" s="366"/>
      <c r="AC1026" s="366"/>
      <c r="AD1026" s="637"/>
      <c r="AE1026" s="296"/>
      <c r="AF1026" s="614"/>
    </row>
    <row r="1027" spans="1:39" ht="15.75" thickBot="1" x14ac:dyDescent="0.3">
      <c r="A1027" s="293"/>
      <c r="B1027" s="335"/>
      <c r="C1027" s="368"/>
      <c r="D1027" s="386" t="s">
        <v>77</v>
      </c>
      <c r="E1027" s="337" t="s">
        <v>418</v>
      </c>
      <c r="F1027" s="325"/>
      <c r="G1027" s="325"/>
      <c r="H1027" s="371"/>
      <c r="I1027" s="371"/>
      <c r="J1027" s="371"/>
      <c r="K1027" s="371"/>
      <c r="L1027" s="371"/>
      <c r="M1027" s="371"/>
      <c r="N1027" s="371"/>
      <c r="O1027" s="371"/>
      <c r="P1027" s="372"/>
      <c r="Q1027" s="637"/>
      <c r="R1027" s="637"/>
      <c r="S1027" s="637"/>
      <c r="T1027" s="637"/>
      <c r="U1027" s="637"/>
      <c r="V1027" s="637"/>
      <c r="W1027" s="637"/>
      <c r="X1027" s="637"/>
      <c r="Y1027" s="336"/>
      <c r="Z1027" s="336"/>
      <c r="AA1027" s="336"/>
      <c r="AB1027" s="336"/>
      <c r="AC1027" s="336"/>
      <c r="AD1027" s="372"/>
      <c r="AE1027" s="296"/>
      <c r="AF1027" s="614"/>
    </row>
    <row r="1028" spans="1:39" ht="15.75" thickBot="1" x14ac:dyDescent="0.3">
      <c r="A1028" s="293"/>
      <c r="B1028" s="330"/>
      <c r="C1028" s="368"/>
      <c r="D1028" s="386" t="s">
        <v>78</v>
      </c>
      <c r="E1028" s="337" t="s">
        <v>419</v>
      </c>
      <c r="F1028" s="325"/>
      <c r="G1028" s="325"/>
      <c r="H1028" s="371"/>
      <c r="I1028" s="371"/>
      <c r="J1028" s="371"/>
      <c r="K1028" s="371"/>
      <c r="L1028" s="371"/>
      <c r="M1028" s="371"/>
      <c r="N1028" s="371"/>
      <c r="O1028" s="371"/>
      <c r="P1028" s="325"/>
      <c r="Q1028" s="637"/>
      <c r="R1028" s="637"/>
      <c r="S1028" s="637"/>
      <c r="T1028" s="637"/>
      <c r="U1028" s="637"/>
      <c r="V1028" s="637"/>
      <c r="W1028" s="637"/>
      <c r="X1028" s="637"/>
      <c r="Y1028" s="330"/>
      <c r="Z1028" s="330"/>
      <c r="AA1028" s="330"/>
      <c r="AB1028" s="330"/>
      <c r="AC1028" s="330"/>
      <c r="AD1028" s="358"/>
      <c r="AE1028" s="296"/>
      <c r="AF1028" s="614"/>
    </row>
    <row r="1029" spans="1:39" ht="15.75" thickBot="1" x14ac:dyDescent="0.3">
      <c r="A1029" s="293"/>
      <c r="B1029" s="330"/>
      <c r="C1029" s="368"/>
      <c r="D1029" s="386" t="s">
        <v>85</v>
      </c>
      <c r="E1029" s="337" t="s">
        <v>420</v>
      </c>
      <c r="F1029" s="325"/>
      <c r="G1029" s="325"/>
      <c r="H1029" s="371"/>
      <c r="I1029" s="371"/>
      <c r="J1029" s="371"/>
      <c r="K1029" s="371"/>
      <c r="L1029" s="371"/>
      <c r="M1029" s="371"/>
      <c r="N1029" s="371"/>
      <c r="O1029" s="371"/>
      <c r="P1029" s="325"/>
      <c r="Q1029" s="637"/>
      <c r="R1029" s="637"/>
      <c r="S1029" s="637"/>
      <c r="T1029" s="637"/>
      <c r="U1029" s="637"/>
      <c r="V1029" s="637"/>
      <c r="W1029" s="637"/>
      <c r="X1029" s="637"/>
      <c r="Y1029" s="330"/>
      <c r="Z1029" s="330"/>
      <c r="AA1029" s="330"/>
      <c r="AB1029" s="330"/>
      <c r="AC1029" s="330"/>
      <c r="AD1029" s="358"/>
      <c r="AE1029" s="296"/>
      <c r="AF1029" s="614"/>
    </row>
    <row r="1030" spans="1:39" ht="15.75" thickBot="1" x14ac:dyDescent="0.3">
      <c r="A1030" s="293"/>
      <c r="B1030" s="330"/>
      <c r="C1030" s="368"/>
      <c r="D1030" s="386" t="s">
        <v>81</v>
      </c>
      <c r="E1030" s="337" t="s">
        <v>1024</v>
      </c>
      <c r="F1030" s="325"/>
      <c r="G1030" s="325"/>
      <c r="H1030" s="371"/>
      <c r="I1030" s="371"/>
      <c r="J1030" s="371"/>
      <c r="K1030" s="371"/>
      <c r="L1030" s="371"/>
      <c r="M1030" s="371"/>
      <c r="N1030" s="371"/>
      <c r="O1030" s="371"/>
      <c r="P1030" s="325"/>
      <c r="Q1030" s="637"/>
      <c r="R1030" s="637"/>
      <c r="S1030" s="637"/>
      <c r="T1030" s="637"/>
      <c r="U1030" s="637"/>
      <c r="V1030" s="637"/>
      <c r="W1030" s="637"/>
      <c r="X1030" s="637"/>
      <c r="Y1030" s="330"/>
      <c r="Z1030" s="330"/>
      <c r="AA1030" s="330"/>
      <c r="AB1030" s="330"/>
      <c r="AC1030" s="330"/>
      <c r="AD1030" s="358"/>
      <c r="AE1030" s="296"/>
      <c r="AF1030" s="614"/>
    </row>
    <row r="1031" spans="1:39" ht="15.75" thickBot="1" x14ac:dyDescent="0.3">
      <c r="A1031" s="323"/>
      <c r="B1031" s="330"/>
      <c r="C1031" s="368" t="s">
        <v>6547</v>
      </c>
      <c r="D1031" s="386" t="s">
        <v>83</v>
      </c>
      <c r="E1031" s="337" t="s">
        <v>1025</v>
      </c>
      <c r="F1031" s="325"/>
      <c r="G1031" s="325"/>
      <c r="H1031" s="371"/>
      <c r="I1031" s="371"/>
      <c r="J1031" s="371"/>
      <c r="K1031" s="371"/>
      <c r="L1031" s="371"/>
      <c r="M1031" s="371"/>
      <c r="N1031" s="371"/>
      <c r="O1031" s="371"/>
      <c r="P1031" s="325"/>
      <c r="Q1031" s="637"/>
      <c r="R1031" s="637"/>
      <c r="S1031" s="637"/>
      <c r="T1031" s="637"/>
      <c r="U1031" s="637"/>
      <c r="V1031" s="637"/>
      <c r="W1031" s="637"/>
      <c r="X1031" s="637"/>
      <c r="Y1031" s="330"/>
      <c r="Z1031" s="330"/>
      <c r="AA1031" s="330"/>
      <c r="AB1031" s="330"/>
      <c r="AC1031" s="330"/>
      <c r="AD1031" s="358"/>
      <c r="AE1031" s="325"/>
      <c r="AF1031" s="614"/>
    </row>
    <row r="1032" spans="1:39" ht="15" x14ac:dyDescent="0.25">
      <c r="A1032" s="326"/>
      <c r="B1032" s="837" t="str">
        <f>IF(COUNTIF(C1027:C1031,"X")&gt;1,"ERROR: Seleccionar sólo un código","")</f>
        <v/>
      </c>
      <c r="C1032" s="837"/>
      <c r="D1032" s="837"/>
      <c r="E1032" s="837"/>
      <c r="F1032" s="837"/>
      <c r="G1032" s="837"/>
      <c r="H1032" s="837"/>
      <c r="I1032" s="837"/>
      <c r="J1032" s="837"/>
      <c r="K1032" s="837"/>
      <c r="L1032" s="837"/>
      <c r="M1032" s="837"/>
      <c r="N1032" s="837"/>
      <c r="O1032" s="837"/>
      <c r="P1032" s="837"/>
      <c r="Q1032" s="837"/>
      <c r="R1032" s="837"/>
      <c r="S1032" s="837"/>
      <c r="T1032" s="837"/>
      <c r="U1032" s="837"/>
      <c r="V1032" s="837"/>
      <c r="W1032" s="837"/>
      <c r="X1032" s="837"/>
      <c r="Y1032" s="837"/>
      <c r="Z1032" s="837"/>
      <c r="AA1032" s="837"/>
      <c r="AB1032" s="837"/>
      <c r="AC1032" s="837"/>
      <c r="AD1032" s="837"/>
      <c r="AE1032" s="325"/>
      <c r="AF1032" s="614"/>
    </row>
    <row r="1033" spans="1:39" ht="45.75" customHeight="1" x14ac:dyDescent="0.25">
      <c r="A1033" s="394" t="s">
        <v>743</v>
      </c>
      <c r="B1033" s="844" t="s">
        <v>1026</v>
      </c>
      <c r="C1033" s="844"/>
      <c r="D1033" s="844"/>
      <c r="E1033" s="844"/>
      <c r="F1033" s="844"/>
      <c r="G1033" s="844"/>
      <c r="H1033" s="844"/>
      <c r="I1033" s="844"/>
      <c r="J1033" s="844"/>
      <c r="K1033" s="844"/>
      <c r="L1033" s="844"/>
      <c r="M1033" s="844"/>
      <c r="N1033" s="844"/>
      <c r="O1033" s="844"/>
      <c r="P1033" s="844"/>
      <c r="Q1033" s="844"/>
      <c r="R1033" s="844"/>
      <c r="S1033" s="844"/>
      <c r="T1033" s="844"/>
      <c r="U1033" s="844"/>
      <c r="V1033" s="844"/>
      <c r="W1033" s="844"/>
      <c r="X1033" s="844"/>
      <c r="Y1033" s="844"/>
      <c r="Z1033" s="844"/>
      <c r="AA1033" s="844"/>
      <c r="AB1033" s="844"/>
      <c r="AC1033" s="844"/>
      <c r="AD1033" s="844"/>
      <c r="AE1033" s="395"/>
      <c r="AF1033" s="614"/>
    </row>
    <row r="1034" spans="1:39" ht="33" customHeight="1" x14ac:dyDescent="0.25">
      <c r="A1034" s="326"/>
      <c r="B1034" s="328"/>
      <c r="C1034" s="845" t="s">
        <v>576</v>
      </c>
      <c r="D1034" s="845"/>
      <c r="E1034" s="845"/>
      <c r="F1034" s="845"/>
      <c r="G1034" s="845"/>
      <c r="H1034" s="845"/>
      <c r="I1034" s="845"/>
      <c r="J1034" s="845"/>
      <c r="K1034" s="845"/>
      <c r="L1034" s="845"/>
      <c r="M1034" s="845"/>
      <c r="N1034" s="845"/>
      <c r="O1034" s="845"/>
      <c r="P1034" s="845"/>
      <c r="Q1034" s="845"/>
      <c r="R1034" s="845"/>
      <c r="S1034" s="845"/>
      <c r="T1034" s="845"/>
      <c r="U1034" s="845"/>
      <c r="V1034" s="845"/>
      <c r="W1034" s="845"/>
      <c r="X1034" s="845"/>
      <c r="Y1034" s="845"/>
      <c r="Z1034" s="845"/>
      <c r="AA1034" s="845"/>
      <c r="AB1034" s="845"/>
      <c r="AC1034" s="845"/>
      <c r="AD1034" s="845"/>
      <c r="AE1034" s="325"/>
      <c r="AF1034" s="614"/>
    </row>
    <row r="1035" spans="1:39" ht="15" x14ac:dyDescent="0.25">
      <c r="A1035" s="326"/>
      <c r="B1035" s="377"/>
      <c r="C1035" s="377"/>
      <c r="D1035" s="377"/>
      <c r="E1035" s="377"/>
      <c r="F1035" s="377"/>
      <c r="G1035" s="377"/>
      <c r="H1035" s="377"/>
      <c r="I1035" s="377"/>
      <c r="J1035" s="377"/>
      <c r="K1035" s="377"/>
      <c r="L1035" s="377"/>
      <c r="M1035" s="377"/>
      <c r="N1035" s="377"/>
      <c r="O1035" s="377"/>
      <c r="P1035" s="377"/>
      <c r="Q1035" s="377"/>
      <c r="R1035" s="377"/>
      <c r="S1035" s="377"/>
      <c r="T1035" s="377"/>
      <c r="U1035" s="377"/>
      <c r="V1035" s="377"/>
      <c r="W1035" s="377"/>
      <c r="X1035" s="377"/>
      <c r="Y1035" s="377"/>
      <c r="Z1035" s="377"/>
      <c r="AA1035" s="377"/>
      <c r="AB1035" s="377"/>
      <c r="AC1035" s="632"/>
      <c r="AD1035" s="632"/>
      <c r="AE1035" s="325"/>
      <c r="AF1035" s="614"/>
      <c r="AG1035" t="s">
        <v>6549</v>
      </c>
    </row>
    <row r="1036" spans="1:39" ht="37.5" customHeight="1" x14ac:dyDescent="0.25">
      <c r="A1036" s="326"/>
      <c r="B1036" s="325"/>
      <c r="C1036" s="325"/>
      <c r="D1036" s="632"/>
      <c r="E1036" s="632"/>
      <c r="F1036" s="632"/>
      <c r="G1036" s="632"/>
      <c r="H1036" s="632"/>
      <c r="I1036" s="632"/>
      <c r="J1036" s="632"/>
      <c r="K1036" s="632"/>
      <c r="L1036" s="632"/>
      <c r="M1036" s="632"/>
      <c r="N1036" s="875" t="s">
        <v>577</v>
      </c>
      <c r="O1036" s="876"/>
      <c r="P1036" s="876"/>
      <c r="Q1036" s="877"/>
      <c r="R1036" s="976" t="s">
        <v>1027</v>
      </c>
      <c r="S1036" s="977"/>
      <c r="T1036" s="977"/>
      <c r="U1036" s="977"/>
      <c r="V1036" s="977"/>
      <c r="W1036" s="977"/>
      <c r="X1036" s="977"/>
      <c r="Y1036" s="977"/>
      <c r="Z1036" s="977"/>
      <c r="AA1036" s="977"/>
      <c r="AB1036" s="977"/>
      <c r="AC1036" s="977"/>
      <c r="AD1036" s="978"/>
      <c r="AE1036" s="325"/>
      <c r="AF1036" s="614"/>
      <c r="AG1036">
        <f>COUNTBLANK(L1040:AB1044)</f>
        <v>85</v>
      </c>
    </row>
    <row r="1037" spans="1:39" ht="38.25" customHeight="1" x14ac:dyDescent="0.25">
      <c r="A1037" s="326"/>
      <c r="B1037" s="325"/>
      <c r="C1037" s="325"/>
      <c r="D1037" s="632"/>
      <c r="E1037" s="632"/>
      <c r="F1037" s="632"/>
      <c r="G1037" s="632"/>
      <c r="H1037" s="632"/>
      <c r="I1037" s="632"/>
      <c r="J1037" s="632"/>
      <c r="K1037" s="632"/>
      <c r="L1037" s="632"/>
      <c r="M1037" s="632"/>
      <c r="N1037" s="878"/>
      <c r="O1037" s="879"/>
      <c r="P1037" s="879"/>
      <c r="Q1037" s="880"/>
      <c r="R1037" s="979" t="s">
        <v>434</v>
      </c>
      <c r="S1037" s="980"/>
      <c r="T1037" s="980"/>
      <c r="U1037" s="981"/>
      <c r="V1037" s="979" t="s">
        <v>135</v>
      </c>
      <c r="W1037" s="980"/>
      <c r="X1037" s="981"/>
      <c r="Y1037" s="979" t="s">
        <v>494</v>
      </c>
      <c r="Z1037" s="980"/>
      <c r="AA1037" s="981"/>
      <c r="AB1037" s="979" t="s">
        <v>172</v>
      </c>
      <c r="AC1037" s="980"/>
      <c r="AD1037" s="981"/>
      <c r="AE1037" s="325"/>
      <c r="AF1037" s="614"/>
      <c r="AG1037" s="696" t="s">
        <v>6610</v>
      </c>
      <c r="AH1037" s="764"/>
      <c r="AI1037" s="763" t="s">
        <v>6611</v>
      </c>
      <c r="AJ1037" s="763" t="s">
        <v>6612</v>
      </c>
      <c r="AK1037" s="763" t="s">
        <v>6613</v>
      </c>
      <c r="AL1037" s="763" t="s">
        <v>6614</v>
      </c>
    </row>
    <row r="1038" spans="1:39" ht="26.25" customHeight="1" x14ac:dyDescent="0.25">
      <c r="A1038" s="326"/>
      <c r="B1038" s="325"/>
      <c r="C1038" s="325"/>
      <c r="D1038" s="396" t="s">
        <v>77</v>
      </c>
      <c r="E1038" s="848" t="s">
        <v>418</v>
      </c>
      <c r="F1038" s="849"/>
      <c r="G1038" s="849"/>
      <c r="H1038" s="849"/>
      <c r="I1038" s="849"/>
      <c r="J1038" s="849"/>
      <c r="K1038" s="849"/>
      <c r="L1038" s="849"/>
      <c r="M1038" s="850"/>
      <c r="N1038" s="851"/>
      <c r="O1038" s="852"/>
      <c r="P1038" s="852"/>
      <c r="Q1038" s="853"/>
      <c r="R1038" s="851"/>
      <c r="S1038" s="852"/>
      <c r="T1038" s="852"/>
      <c r="U1038" s="853"/>
      <c r="V1038" s="854"/>
      <c r="W1038" s="854"/>
      <c r="X1038" s="854"/>
      <c r="Y1038" s="854"/>
      <c r="Z1038" s="854"/>
      <c r="AA1038" s="854"/>
      <c r="AB1038" s="854"/>
      <c r="AC1038" s="854"/>
      <c r="AD1038" s="854"/>
      <c r="AE1038" s="325"/>
      <c r="AF1038" s="614"/>
      <c r="AG1038">
        <f>IF(OR(AG1036=85,AND(COUNTIF(N1041:Q1042,"X")=1,COUNTBLANK(R1038:AD1042)=65),AND(COUNTIF(N1038:Q1040,"X")=1,COUNTIF(R1038:AD1042,"X")=4)),0,1)</f>
        <v>0</v>
      </c>
      <c r="AI1038" s="706">
        <f>COUNTIF(R1038:U1042,"X")</f>
        <v>0</v>
      </c>
      <c r="AJ1038" s="706">
        <f>COUNTIF(V1038:X1042,"X")</f>
        <v>0</v>
      </c>
      <c r="AK1038" s="706">
        <f>COUNTIF(Y1038:AA1042,"X")</f>
        <v>0</v>
      </c>
      <c r="AL1038" s="706">
        <f>COUNTIF(AB1038:AD1042,"X")</f>
        <v>0</v>
      </c>
    </row>
    <row r="1039" spans="1:39" ht="26.25" customHeight="1" x14ac:dyDescent="0.25">
      <c r="A1039" s="326"/>
      <c r="B1039" s="325"/>
      <c r="C1039" s="325"/>
      <c r="D1039" s="396" t="s">
        <v>78</v>
      </c>
      <c r="E1039" s="848" t="s">
        <v>419</v>
      </c>
      <c r="F1039" s="849"/>
      <c r="G1039" s="849"/>
      <c r="H1039" s="849"/>
      <c r="I1039" s="849"/>
      <c r="J1039" s="849"/>
      <c r="K1039" s="849"/>
      <c r="L1039" s="849"/>
      <c r="M1039" s="850"/>
      <c r="N1039" s="851"/>
      <c r="O1039" s="852"/>
      <c r="P1039" s="852"/>
      <c r="Q1039" s="853"/>
      <c r="R1039" s="851"/>
      <c r="S1039" s="852"/>
      <c r="T1039" s="852"/>
      <c r="U1039" s="853"/>
      <c r="V1039" s="854"/>
      <c r="W1039" s="854"/>
      <c r="X1039" s="854"/>
      <c r="Y1039" s="854"/>
      <c r="Z1039" s="854"/>
      <c r="AA1039" s="854"/>
      <c r="AB1039" s="854"/>
      <c r="AC1039" s="854"/>
      <c r="AD1039" s="854"/>
      <c r="AE1039" s="325"/>
      <c r="AF1039" s="614"/>
      <c r="AI1039" s="706">
        <f>IF(AI1038&lt;=1,0,1)</f>
        <v>0</v>
      </c>
      <c r="AJ1039" s="706">
        <f>IF(AJ1038&lt;=1,0,1)</f>
        <v>0</v>
      </c>
      <c r="AK1039" s="706">
        <f>IF(AK1038&lt;=1,0,1)</f>
        <v>0</v>
      </c>
      <c r="AL1039" s="706">
        <f>IF(AL1038&lt;=1,0,1)</f>
        <v>0</v>
      </c>
      <c r="AM1039" s="691">
        <f>SUM(AI1039:AL1039)</f>
        <v>0</v>
      </c>
    </row>
    <row r="1040" spans="1:39" ht="26.25" customHeight="1" x14ac:dyDescent="0.25">
      <c r="A1040" s="326"/>
      <c r="B1040" s="325"/>
      <c r="C1040" s="325"/>
      <c r="D1040" s="396" t="s">
        <v>85</v>
      </c>
      <c r="E1040" s="848" t="s">
        <v>420</v>
      </c>
      <c r="F1040" s="849"/>
      <c r="G1040" s="849"/>
      <c r="H1040" s="849"/>
      <c r="I1040" s="849"/>
      <c r="J1040" s="849"/>
      <c r="K1040" s="849"/>
      <c r="L1040" s="849"/>
      <c r="M1040" s="850"/>
      <c r="N1040" s="851"/>
      <c r="O1040" s="852"/>
      <c r="P1040" s="852"/>
      <c r="Q1040" s="853"/>
      <c r="R1040" s="851"/>
      <c r="S1040" s="852"/>
      <c r="T1040" s="852"/>
      <c r="U1040" s="853"/>
      <c r="V1040" s="854"/>
      <c r="W1040" s="854"/>
      <c r="X1040" s="854"/>
      <c r="Y1040" s="854"/>
      <c r="Z1040" s="854"/>
      <c r="AA1040" s="854"/>
      <c r="AB1040" s="854"/>
      <c r="AC1040" s="854"/>
      <c r="AD1040" s="854"/>
      <c r="AE1040" s="325"/>
      <c r="AF1040" s="614"/>
    </row>
    <row r="1041" spans="1:33" ht="26.25" customHeight="1" x14ac:dyDescent="0.25">
      <c r="A1041" s="326"/>
      <c r="B1041" s="325"/>
      <c r="C1041" s="325"/>
      <c r="D1041" s="396" t="s">
        <v>81</v>
      </c>
      <c r="E1041" s="848" t="s">
        <v>1028</v>
      </c>
      <c r="F1041" s="849"/>
      <c r="G1041" s="849"/>
      <c r="H1041" s="849"/>
      <c r="I1041" s="849"/>
      <c r="J1041" s="849"/>
      <c r="K1041" s="849"/>
      <c r="L1041" s="849"/>
      <c r="M1041" s="850"/>
      <c r="N1041" s="851"/>
      <c r="O1041" s="852"/>
      <c r="P1041" s="852"/>
      <c r="Q1041" s="853"/>
      <c r="R1041" s="851"/>
      <c r="S1041" s="852"/>
      <c r="T1041" s="852"/>
      <c r="U1041" s="853"/>
      <c r="V1041" s="854"/>
      <c r="W1041" s="854"/>
      <c r="X1041" s="854"/>
      <c r="Y1041" s="854"/>
      <c r="Z1041" s="854"/>
      <c r="AA1041" s="854"/>
      <c r="AB1041" s="854"/>
      <c r="AC1041" s="854"/>
      <c r="AD1041" s="854"/>
      <c r="AE1041" s="325"/>
      <c r="AF1041" s="614"/>
    </row>
    <row r="1042" spans="1:33" ht="26.25" customHeight="1" x14ac:dyDescent="0.25">
      <c r="A1042" s="326"/>
      <c r="B1042" s="325"/>
      <c r="C1042" s="325"/>
      <c r="D1042" s="396" t="s">
        <v>83</v>
      </c>
      <c r="E1042" s="848" t="s">
        <v>1029</v>
      </c>
      <c r="F1042" s="849"/>
      <c r="G1042" s="849"/>
      <c r="H1042" s="849"/>
      <c r="I1042" s="849"/>
      <c r="J1042" s="849"/>
      <c r="K1042" s="849"/>
      <c r="L1042" s="849"/>
      <c r="M1042" s="850"/>
      <c r="N1042" s="851"/>
      <c r="O1042" s="852"/>
      <c r="P1042" s="852"/>
      <c r="Q1042" s="853"/>
      <c r="R1042" s="851"/>
      <c r="S1042" s="852"/>
      <c r="T1042" s="852"/>
      <c r="U1042" s="853"/>
      <c r="V1042" s="854"/>
      <c r="W1042" s="854"/>
      <c r="X1042" s="854"/>
      <c r="Y1042" s="854"/>
      <c r="Z1042" s="854"/>
      <c r="AA1042" s="854"/>
      <c r="AB1042" s="854"/>
      <c r="AC1042" s="854"/>
      <c r="AD1042" s="854"/>
      <c r="AE1042" s="325"/>
      <c r="AF1042" s="614"/>
    </row>
    <row r="1043" spans="1:33" ht="15" x14ac:dyDescent="0.25">
      <c r="A1043" s="326"/>
      <c r="B1043" s="837" t="str">
        <f>IF(AG1038=0,"","ERROR: Favor de marcar las opciones de acuerdo a lo solicitado")</f>
        <v/>
      </c>
      <c r="C1043" s="837"/>
      <c r="D1043" s="837"/>
      <c r="E1043" s="837"/>
      <c r="F1043" s="837"/>
      <c r="G1043" s="837"/>
      <c r="H1043" s="837"/>
      <c r="I1043" s="837"/>
      <c r="J1043" s="837"/>
      <c r="K1043" s="837"/>
      <c r="L1043" s="837"/>
      <c r="M1043" s="837"/>
      <c r="N1043" s="837"/>
      <c r="O1043" s="837"/>
      <c r="P1043" s="837"/>
      <c r="Q1043" s="837"/>
      <c r="R1043" s="837"/>
      <c r="S1043" s="837"/>
      <c r="T1043" s="837"/>
      <c r="U1043" s="837"/>
      <c r="V1043" s="837"/>
      <c r="W1043" s="837"/>
      <c r="X1043" s="837"/>
      <c r="Y1043" s="837"/>
      <c r="Z1043" s="837"/>
      <c r="AA1043" s="837"/>
      <c r="AB1043" s="837"/>
      <c r="AC1043" s="837"/>
      <c r="AD1043" s="837"/>
      <c r="AE1043" s="325"/>
      <c r="AF1043" s="614"/>
    </row>
    <row r="1044" spans="1:33" ht="15" x14ac:dyDescent="0.25">
      <c r="A1044" s="326"/>
      <c r="B1044" s="837" t="str">
        <f>IF(AM1039=0,"","ERROR: Favor de seleccionar un solo código por columna")</f>
        <v/>
      </c>
      <c r="C1044" s="837"/>
      <c r="D1044" s="837"/>
      <c r="E1044" s="837"/>
      <c r="F1044" s="837"/>
      <c r="G1044" s="837"/>
      <c r="H1044" s="837"/>
      <c r="I1044" s="837"/>
      <c r="J1044" s="837"/>
      <c r="K1044" s="837"/>
      <c r="L1044" s="837"/>
      <c r="M1044" s="837"/>
      <c r="N1044" s="837"/>
      <c r="O1044" s="837"/>
      <c r="P1044" s="837"/>
      <c r="Q1044" s="837"/>
      <c r="R1044" s="837"/>
      <c r="S1044" s="837"/>
      <c r="T1044" s="837"/>
      <c r="U1044" s="837"/>
      <c r="V1044" s="837"/>
      <c r="W1044" s="837"/>
      <c r="X1044" s="837"/>
      <c r="Y1044" s="837"/>
      <c r="Z1044" s="837"/>
      <c r="AA1044" s="837"/>
      <c r="AB1044" s="837"/>
      <c r="AC1044" s="837"/>
      <c r="AD1044" s="837"/>
      <c r="AE1044" s="325"/>
      <c r="AF1044" s="614"/>
    </row>
    <row r="1045" spans="1:33" ht="15" x14ac:dyDescent="0.25">
      <c r="A1045" s="326"/>
      <c r="B1045" s="325"/>
      <c r="C1045" s="325"/>
      <c r="D1045" s="325"/>
      <c r="E1045" s="325"/>
      <c r="F1045" s="325"/>
      <c r="G1045" s="325"/>
      <c r="H1045" s="340"/>
      <c r="I1045" s="340"/>
      <c r="J1045" s="340"/>
      <c r="K1045" s="340"/>
      <c r="L1045" s="340"/>
      <c r="M1045" s="340"/>
      <c r="N1045" s="329"/>
      <c r="O1045" s="329"/>
      <c r="P1045" s="329"/>
      <c r="Q1045" s="329"/>
      <c r="R1045" s="329"/>
      <c r="S1045" s="329"/>
      <c r="T1045" s="329"/>
      <c r="U1045" s="329"/>
      <c r="V1045" s="341"/>
      <c r="W1045" s="341"/>
      <c r="X1045" s="341"/>
      <c r="Y1045" s="341"/>
      <c r="Z1045" s="325"/>
      <c r="AA1045" s="325"/>
      <c r="AB1045" s="325"/>
      <c r="AC1045" s="325"/>
      <c r="AD1045" s="325"/>
      <c r="AE1045" s="325"/>
      <c r="AF1045" s="614"/>
    </row>
    <row r="1046" spans="1:33" ht="36.75" customHeight="1" x14ac:dyDescent="0.25">
      <c r="A1046" s="394" t="s">
        <v>1030</v>
      </c>
      <c r="B1046" s="844" t="s">
        <v>1031</v>
      </c>
      <c r="C1046" s="844"/>
      <c r="D1046" s="844"/>
      <c r="E1046" s="844"/>
      <c r="F1046" s="844"/>
      <c r="G1046" s="844"/>
      <c r="H1046" s="844"/>
      <c r="I1046" s="844"/>
      <c r="J1046" s="844"/>
      <c r="K1046" s="844"/>
      <c r="L1046" s="844"/>
      <c r="M1046" s="844"/>
      <c r="N1046" s="844"/>
      <c r="O1046" s="844"/>
      <c r="P1046" s="844"/>
      <c r="Q1046" s="844"/>
      <c r="R1046" s="844"/>
      <c r="S1046" s="844"/>
      <c r="T1046" s="844"/>
      <c r="U1046" s="844"/>
      <c r="V1046" s="844"/>
      <c r="W1046" s="844"/>
      <c r="X1046" s="844"/>
      <c r="Y1046" s="844"/>
      <c r="Z1046" s="844"/>
      <c r="AA1046" s="844"/>
      <c r="AB1046" s="844"/>
      <c r="AC1046" s="844"/>
      <c r="AD1046" s="844"/>
      <c r="AE1046" s="395"/>
      <c r="AF1046" s="614"/>
    </row>
    <row r="1047" spans="1:33" ht="36.75" customHeight="1" x14ac:dyDescent="0.25">
      <c r="A1047" s="326"/>
      <c r="B1047" s="328"/>
      <c r="C1047" s="874" t="s">
        <v>1032</v>
      </c>
      <c r="D1047" s="874"/>
      <c r="E1047" s="874"/>
      <c r="F1047" s="874"/>
      <c r="G1047" s="874"/>
      <c r="H1047" s="874"/>
      <c r="I1047" s="874"/>
      <c r="J1047" s="874"/>
      <c r="K1047" s="874"/>
      <c r="L1047" s="874"/>
      <c r="M1047" s="874"/>
      <c r="N1047" s="874"/>
      <c r="O1047" s="874"/>
      <c r="P1047" s="874"/>
      <c r="Q1047" s="874"/>
      <c r="R1047" s="874"/>
      <c r="S1047" s="874"/>
      <c r="T1047" s="874"/>
      <c r="U1047" s="874"/>
      <c r="V1047" s="874"/>
      <c r="W1047" s="874"/>
      <c r="X1047" s="874"/>
      <c r="Y1047" s="874"/>
      <c r="Z1047" s="874"/>
      <c r="AA1047" s="874"/>
      <c r="AB1047" s="874"/>
      <c r="AC1047" s="874"/>
      <c r="AD1047" s="874"/>
      <c r="AE1047" s="325"/>
      <c r="AF1047" s="614"/>
    </row>
    <row r="1048" spans="1:33" ht="15" x14ac:dyDescent="0.25">
      <c r="A1048" s="326"/>
      <c r="B1048" s="377"/>
      <c r="C1048" s="377"/>
      <c r="D1048" s="377"/>
      <c r="E1048" s="377"/>
      <c r="F1048" s="377"/>
      <c r="G1048" s="377"/>
      <c r="H1048" s="377"/>
      <c r="I1048" s="377"/>
      <c r="J1048" s="377"/>
      <c r="K1048" s="377"/>
      <c r="L1048" s="377"/>
      <c r="M1048" s="377"/>
      <c r="N1048" s="377"/>
      <c r="O1048" s="377"/>
      <c r="P1048" s="377"/>
      <c r="Q1048" s="377"/>
      <c r="R1048" s="377"/>
      <c r="S1048" s="377"/>
      <c r="T1048" s="377"/>
      <c r="U1048" s="377"/>
      <c r="V1048" s="377"/>
      <c r="W1048" s="377"/>
      <c r="X1048" s="377"/>
      <c r="Y1048" s="377"/>
      <c r="Z1048" s="377"/>
      <c r="AA1048" s="377"/>
      <c r="AB1048" s="377"/>
      <c r="AC1048" s="634"/>
      <c r="AD1048" s="634"/>
      <c r="AE1048" s="325"/>
      <c r="AF1048" s="614"/>
      <c r="AG1048">
        <f>COUNTBLANK(N1051:Y1054)</f>
        <v>48</v>
      </c>
    </row>
    <row r="1049" spans="1:33" ht="28.5" customHeight="1" x14ac:dyDescent="0.25">
      <c r="A1049" s="326"/>
      <c r="B1049" s="325"/>
      <c r="C1049" s="325"/>
      <c r="D1049" s="325"/>
      <c r="E1049" s="325"/>
      <c r="F1049" s="325"/>
      <c r="G1049" s="325"/>
      <c r="H1049" s="881" t="s">
        <v>948</v>
      </c>
      <c r="I1049" s="881"/>
      <c r="J1049" s="881"/>
      <c r="K1049" s="881"/>
      <c r="L1049" s="881"/>
      <c r="M1049" s="881"/>
      <c r="N1049" s="923" t="s">
        <v>1033</v>
      </c>
      <c r="O1049" s="923"/>
      <c r="P1049" s="923"/>
      <c r="Q1049" s="923"/>
      <c r="R1049" s="881" t="s">
        <v>578</v>
      </c>
      <c r="S1049" s="881"/>
      <c r="T1049" s="881"/>
      <c r="U1049" s="881"/>
      <c r="V1049" s="881" t="s">
        <v>76</v>
      </c>
      <c r="W1049" s="881"/>
      <c r="X1049" s="881"/>
      <c r="Y1049" s="881"/>
      <c r="Z1049" s="325"/>
      <c r="AA1049" s="325"/>
      <c r="AB1049" s="325"/>
      <c r="AC1049" s="325"/>
      <c r="AD1049" s="325"/>
      <c r="AE1049" s="325"/>
      <c r="AF1049" s="614"/>
    </row>
    <row r="1050" spans="1:33" ht="66" customHeight="1" x14ac:dyDescent="0.25">
      <c r="A1050" s="326"/>
      <c r="B1050" s="325"/>
      <c r="C1050" s="325"/>
      <c r="D1050" s="325"/>
      <c r="E1050" s="325"/>
      <c r="F1050" s="325"/>
      <c r="G1050" s="325"/>
      <c r="H1050" s="881"/>
      <c r="I1050" s="881"/>
      <c r="J1050" s="881"/>
      <c r="K1050" s="881"/>
      <c r="L1050" s="881"/>
      <c r="M1050" s="881"/>
      <c r="N1050" s="923"/>
      <c r="O1050" s="923"/>
      <c r="P1050" s="923"/>
      <c r="Q1050" s="923"/>
      <c r="R1050" s="881"/>
      <c r="S1050" s="881"/>
      <c r="T1050" s="881"/>
      <c r="U1050" s="881"/>
      <c r="V1050" s="881"/>
      <c r="W1050" s="881"/>
      <c r="X1050" s="881"/>
      <c r="Y1050" s="881"/>
      <c r="Z1050" s="325"/>
      <c r="AA1050" s="325"/>
      <c r="AB1050" s="325"/>
      <c r="AC1050" s="325"/>
      <c r="AD1050" s="325"/>
      <c r="AE1050" s="325"/>
      <c r="AF1050" s="614"/>
      <c r="AG1050" t="s">
        <v>6550</v>
      </c>
    </row>
    <row r="1051" spans="1:33" ht="27" customHeight="1" x14ac:dyDescent="0.25">
      <c r="A1051" s="326"/>
      <c r="B1051" s="325"/>
      <c r="C1051" s="325"/>
      <c r="D1051" s="325"/>
      <c r="E1051" s="325"/>
      <c r="F1051" s="325"/>
      <c r="G1051" s="325"/>
      <c r="H1051" s="396" t="s">
        <v>483</v>
      </c>
      <c r="I1051" s="964" t="s">
        <v>434</v>
      </c>
      <c r="J1051" s="964"/>
      <c r="K1051" s="964"/>
      <c r="L1051" s="964"/>
      <c r="M1051" s="964"/>
      <c r="N1051" s="965"/>
      <c r="O1051" s="966"/>
      <c r="P1051" s="966"/>
      <c r="Q1051" s="967"/>
      <c r="R1051" s="965"/>
      <c r="S1051" s="966"/>
      <c r="T1051" s="966"/>
      <c r="U1051" s="967"/>
      <c r="V1051" s="968" t="str">
        <f>IF(COUNTIF(R1041:U1042,"x")&gt;0,"X","")</f>
        <v/>
      </c>
      <c r="W1051" s="969"/>
      <c r="X1051" s="969"/>
      <c r="Y1051" s="970"/>
      <c r="Z1051" s="325"/>
      <c r="AA1051" s="325"/>
      <c r="AB1051" s="325"/>
      <c r="AC1051" s="325"/>
      <c r="AD1051" s="325"/>
      <c r="AE1051" s="325"/>
      <c r="AF1051" s="614"/>
      <c r="AG1051" s="714">
        <f>IF(OR($AG$1048=48,AND(V1051="x",COUNTBLANK(N1051:U1051)=8),AND(V1051="",COUNTBLANK(N1051:U1051)=6)),0,1)</f>
        <v>0</v>
      </c>
    </row>
    <row r="1052" spans="1:33" ht="27" customHeight="1" x14ac:dyDescent="0.25">
      <c r="A1052" s="326"/>
      <c r="B1052" s="325"/>
      <c r="C1052" s="325"/>
      <c r="D1052" s="325"/>
      <c r="E1052" s="325"/>
      <c r="F1052" s="325"/>
      <c r="G1052" s="325"/>
      <c r="H1052" s="396" t="s">
        <v>484</v>
      </c>
      <c r="I1052" s="974" t="s">
        <v>135</v>
      </c>
      <c r="J1052" s="974"/>
      <c r="K1052" s="974"/>
      <c r="L1052" s="974"/>
      <c r="M1052" s="974"/>
      <c r="N1052" s="965"/>
      <c r="O1052" s="966"/>
      <c r="P1052" s="966"/>
      <c r="Q1052" s="967"/>
      <c r="R1052" s="965"/>
      <c r="S1052" s="966"/>
      <c r="T1052" s="966"/>
      <c r="U1052" s="967"/>
      <c r="V1052" s="968" t="str">
        <f>IF(COUNTIF(V1041:X1042,"x")&gt;0,"X","")</f>
        <v/>
      </c>
      <c r="W1052" s="969"/>
      <c r="X1052" s="969"/>
      <c r="Y1052" s="970"/>
      <c r="Z1052" s="325"/>
      <c r="AA1052" s="325"/>
      <c r="AB1052" s="325"/>
      <c r="AC1052" s="325"/>
      <c r="AD1052" s="325"/>
      <c r="AE1052" s="325"/>
      <c r="AF1052" s="614"/>
      <c r="AG1052" s="714">
        <f t="shared" ref="AG1052:AG1054" si="67">IF(OR($AG$1048=48,AND(V1052="x",COUNTBLANK(N1052:U1052)=8),AND(V1052="",COUNTBLANK(N1052:U1052)=6)),0,1)</f>
        <v>0</v>
      </c>
    </row>
    <row r="1053" spans="1:33" ht="27" customHeight="1" x14ac:dyDescent="0.25">
      <c r="A1053" s="326"/>
      <c r="B1053" s="325"/>
      <c r="C1053" s="325"/>
      <c r="D1053" s="325"/>
      <c r="E1053" s="325"/>
      <c r="F1053" s="325"/>
      <c r="G1053" s="325"/>
      <c r="H1053" s="396" t="s">
        <v>485</v>
      </c>
      <c r="I1053" s="964" t="s">
        <v>136</v>
      </c>
      <c r="J1053" s="964"/>
      <c r="K1053" s="964"/>
      <c r="L1053" s="964"/>
      <c r="M1053" s="964"/>
      <c r="N1053" s="965"/>
      <c r="O1053" s="966"/>
      <c r="P1053" s="966"/>
      <c r="Q1053" s="967"/>
      <c r="R1053" s="965"/>
      <c r="S1053" s="966"/>
      <c r="T1053" s="966"/>
      <c r="U1053" s="967"/>
      <c r="V1053" s="968" t="str">
        <f>IF(COUNTIF(Y1041:AA1042,"x")&gt;0,"X","")</f>
        <v/>
      </c>
      <c r="W1053" s="969"/>
      <c r="X1053" s="969"/>
      <c r="Y1053" s="970"/>
      <c r="Z1053" s="325"/>
      <c r="AA1053" s="325"/>
      <c r="AB1053" s="325"/>
      <c r="AC1053" s="325"/>
      <c r="AD1053" s="325"/>
      <c r="AE1053" s="325"/>
      <c r="AF1053" s="614"/>
      <c r="AG1053" s="714">
        <f t="shared" si="67"/>
        <v>0</v>
      </c>
    </row>
    <row r="1054" spans="1:33" ht="27" customHeight="1" x14ac:dyDescent="0.25">
      <c r="A1054" s="326"/>
      <c r="B1054" s="325"/>
      <c r="C1054" s="325"/>
      <c r="D1054" s="325"/>
      <c r="E1054" s="325"/>
      <c r="F1054" s="325"/>
      <c r="G1054" s="325"/>
      <c r="H1054" s="396" t="s">
        <v>486</v>
      </c>
      <c r="I1054" s="971" t="s">
        <v>137</v>
      </c>
      <c r="J1054" s="972"/>
      <c r="K1054" s="972"/>
      <c r="L1054" s="972"/>
      <c r="M1054" s="973"/>
      <c r="N1054" s="965"/>
      <c r="O1054" s="966"/>
      <c r="P1054" s="966"/>
      <c r="Q1054" s="967"/>
      <c r="R1054" s="965"/>
      <c r="S1054" s="966"/>
      <c r="T1054" s="966"/>
      <c r="U1054" s="967"/>
      <c r="V1054" s="968" t="str">
        <f>IF(COUNTIF(AB1041:AD1042,"x")&gt;0,"X","")</f>
        <v/>
      </c>
      <c r="W1054" s="969"/>
      <c r="X1054" s="969"/>
      <c r="Y1054" s="970"/>
      <c r="Z1054" s="325"/>
      <c r="AA1054" s="325"/>
      <c r="AB1054" s="325"/>
      <c r="AC1054" s="325"/>
      <c r="AD1054" s="325"/>
      <c r="AE1054" s="325"/>
      <c r="AF1054" s="614"/>
      <c r="AG1054" s="714">
        <f t="shared" si="67"/>
        <v>0</v>
      </c>
    </row>
    <row r="1055" spans="1:33" ht="15" x14ac:dyDescent="0.25">
      <c r="A1055" s="326"/>
      <c r="B1055" s="837" t="str">
        <f>IF(AG1055=0,"","ERROR: Favor de marcar las opciones de acuerdo a lo solicitado")</f>
        <v/>
      </c>
      <c r="C1055" s="837"/>
      <c r="D1055" s="837"/>
      <c r="E1055" s="837"/>
      <c r="F1055" s="837"/>
      <c r="G1055" s="837"/>
      <c r="H1055" s="837"/>
      <c r="I1055" s="837"/>
      <c r="J1055" s="837"/>
      <c r="K1055" s="837"/>
      <c r="L1055" s="837"/>
      <c r="M1055" s="837"/>
      <c r="N1055" s="837"/>
      <c r="O1055" s="837"/>
      <c r="P1055" s="837"/>
      <c r="Q1055" s="837"/>
      <c r="R1055" s="837"/>
      <c r="S1055" s="837"/>
      <c r="T1055" s="837"/>
      <c r="U1055" s="837"/>
      <c r="V1055" s="837"/>
      <c r="W1055" s="837"/>
      <c r="X1055" s="837"/>
      <c r="Y1055" s="837"/>
      <c r="Z1055" s="837"/>
      <c r="AA1055" s="837"/>
      <c r="AB1055" s="837"/>
      <c r="AC1055" s="837"/>
      <c r="AD1055" s="837"/>
      <c r="AE1055" s="325"/>
      <c r="AF1055" s="614"/>
      <c r="AG1055" s="767">
        <f>SUM(AG1051:AG1054)</f>
        <v>0</v>
      </c>
    </row>
    <row r="1056" spans="1:33" ht="15" x14ac:dyDescent="0.25">
      <c r="A1056" s="326"/>
      <c r="B1056" s="325"/>
      <c r="C1056" s="325"/>
      <c r="D1056" s="325"/>
      <c r="E1056" s="325"/>
      <c r="F1056" s="325"/>
      <c r="G1056" s="325"/>
      <c r="H1056" s="340"/>
      <c r="I1056" s="765"/>
      <c r="J1056" s="765"/>
      <c r="K1056" s="765"/>
      <c r="L1056" s="765"/>
      <c r="M1056" s="765"/>
      <c r="N1056" s="766"/>
      <c r="O1056" s="766"/>
      <c r="P1056" s="766"/>
      <c r="Q1056" s="766"/>
      <c r="R1056" s="766"/>
      <c r="S1056" s="766"/>
      <c r="T1056" s="766"/>
      <c r="U1056" s="766"/>
      <c r="V1056" s="766"/>
      <c r="W1056" s="766"/>
      <c r="X1056" s="766"/>
      <c r="Y1056" s="766"/>
      <c r="Z1056" s="325"/>
      <c r="AA1056" s="325"/>
      <c r="AB1056" s="325"/>
      <c r="AC1056" s="325"/>
      <c r="AD1056" s="325"/>
      <c r="AE1056" s="325"/>
      <c r="AF1056" s="614"/>
      <c r="AG1056" s="691"/>
    </row>
    <row r="1057" spans="1:32" ht="15" x14ac:dyDescent="0.25">
      <c r="A1057" s="293"/>
      <c r="B1057" s="330"/>
      <c r="C1057" s="335"/>
      <c r="D1057" s="335"/>
      <c r="E1057" s="335"/>
      <c r="F1057" s="336"/>
      <c r="G1057" s="336"/>
      <c r="H1057" s="336"/>
      <c r="I1057" s="336"/>
      <c r="J1057" s="323"/>
      <c r="K1057" s="953" t="s">
        <v>488</v>
      </c>
      <c r="L1057" s="954"/>
      <c r="M1057" s="954"/>
      <c r="N1057" s="954"/>
      <c r="O1057" s="954"/>
      <c r="P1057" s="954"/>
      <c r="Q1057" s="954"/>
      <c r="R1057" s="954"/>
      <c r="S1057" s="954"/>
      <c r="T1057" s="954"/>
      <c r="U1057" s="954"/>
      <c r="V1057" s="955"/>
      <c r="W1057" s="335"/>
      <c r="X1057" s="335"/>
      <c r="Y1057" s="335"/>
      <c r="Z1057" s="296"/>
      <c r="AA1057" s="296"/>
      <c r="AB1057" s="296"/>
      <c r="AC1057" s="296"/>
      <c r="AD1057" s="296"/>
      <c r="AE1057" s="296"/>
      <c r="AF1057" s="614"/>
    </row>
    <row r="1058" spans="1:32" ht="15" x14ac:dyDescent="0.25">
      <c r="A1058" s="293"/>
      <c r="B1058" s="330"/>
      <c r="C1058" s="335"/>
      <c r="D1058" s="335"/>
      <c r="E1058" s="335"/>
      <c r="F1058" s="336"/>
      <c r="G1058" s="336"/>
      <c r="H1058" s="336"/>
      <c r="I1058" s="336"/>
      <c r="J1058" s="323"/>
      <c r="K1058" s="400" t="s">
        <v>77</v>
      </c>
      <c r="L1058" s="906" t="s">
        <v>489</v>
      </c>
      <c r="M1058" s="907"/>
      <c r="N1058" s="907"/>
      <c r="O1058" s="907"/>
      <c r="P1058" s="907"/>
      <c r="Q1058" s="907"/>
      <c r="R1058" s="907"/>
      <c r="S1058" s="907"/>
      <c r="T1058" s="907"/>
      <c r="U1058" s="907"/>
      <c r="V1058" s="908"/>
      <c r="W1058" s="335"/>
      <c r="X1058" s="335"/>
      <c r="Y1058" s="335"/>
      <c r="Z1058" s="296"/>
      <c r="AA1058" s="296"/>
      <c r="AB1058" s="296"/>
      <c r="AC1058" s="296"/>
      <c r="AD1058" s="296"/>
      <c r="AE1058" s="296"/>
      <c r="AF1058" s="614"/>
    </row>
    <row r="1059" spans="1:32" ht="15" x14ac:dyDescent="0.25">
      <c r="A1059" s="293"/>
      <c r="B1059" s="330"/>
      <c r="C1059" s="335"/>
      <c r="D1059" s="335"/>
      <c r="E1059" s="335"/>
      <c r="F1059" s="336"/>
      <c r="G1059" s="336"/>
      <c r="H1059" s="336"/>
      <c r="I1059" s="336"/>
      <c r="J1059" s="323"/>
      <c r="K1059" s="396" t="s">
        <v>78</v>
      </c>
      <c r="L1059" s="906" t="s">
        <v>490</v>
      </c>
      <c r="M1059" s="907"/>
      <c r="N1059" s="907"/>
      <c r="O1059" s="907"/>
      <c r="P1059" s="907"/>
      <c r="Q1059" s="907"/>
      <c r="R1059" s="907"/>
      <c r="S1059" s="907"/>
      <c r="T1059" s="907"/>
      <c r="U1059" s="907"/>
      <c r="V1059" s="908"/>
      <c r="W1059" s="335"/>
      <c r="X1059" s="335"/>
      <c r="Y1059" s="335"/>
      <c r="Z1059" s="296"/>
      <c r="AA1059" s="296"/>
      <c r="AB1059" s="296"/>
      <c r="AC1059" s="296"/>
      <c r="AD1059" s="296"/>
      <c r="AE1059" s="296"/>
      <c r="AF1059" s="614"/>
    </row>
    <row r="1060" spans="1:32" ht="26.25" customHeight="1" x14ac:dyDescent="0.25">
      <c r="A1060" s="293"/>
      <c r="B1060" s="330"/>
      <c r="C1060" s="335"/>
      <c r="D1060" s="335"/>
      <c r="E1060" s="335"/>
      <c r="F1060" s="336"/>
      <c r="G1060" s="336"/>
      <c r="H1060" s="336"/>
      <c r="I1060" s="336"/>
      <c r="J1060" s="323"/>
      <c r="K1060" s="396" t="s">
        <v>85</v>
      </c>
      <c r="L1060" s="906" t="s">
        <v>491</v>
      </c>
      <c r="M1060" s="907"/>
      <c r="N1060" s="907"/>
      <c r="O1060" s="907"/>
      <c r="P1060" s="907"/>
      <c r="Q1060" s="907"/>
      <c r="R1060" s="907"/>
      <c r="S1060" s="907"/>
      <c r="T1060" s="907"/>
      <c r="U1060" s="907"/>
      <c r="V1060" s="908"/>
      <c r="W1060" s="335"/>
      <c r="X1060" s="335"/>
      <c r="Y1060" s="335"/>
      <c r="Z1060" s="296"/>
      <c r="AA1060" s="296"/>
      <c r="AB1060" s="296"/>
      <c r="AC1060" s="296"/>
      <c r="AD1060" s="296"/>
      <c r="AE1060" s="296"/>
      <c r="AF1060" s="614"/>
    </row>
    <row r="1061" spans="1:32" ht="15" x14ac:dyDescent="0.25">
      <c r="A1061" s="293"/>
      <c r="B1061" s="330"/>
      <c r="C1061" s="335"/>
      <c r="D1061" s="335"/>
      <c r="E1061" s="335"/>
      <c r="F1061" s="336"/>
      <c r="G1061" s="336"/>
      <c r="H1061" s="336"/>
      <c r="I1061" s="336"/>
      <c r="J1061" s="323"/>
      <c r="K1061" s="396" t="s">
        <v>81</v>
      </c>
      <c r="L1061" s="906" t="s">
        <v>421</v>
      </c>
      <c r="M1061" s="907"/>
      <c r="N1061" s="907"/>
      <c r="O1061" s="907"/>
      <c r="P1061" s="907"/>
      <c r="Q1061" s="907"/>
      <c r="R1061" s="907"/>
      <c r="S1061" s="907"/>
      <c r="T1061" s="907"/>
      <c r="U1061" s="907"/>
      <c r="V1061" s="908"/>
      <c r="W1061" s="335"/>
      <c r="X1061" s="335"/>
      <c r="Y1061" s="335"/>
      <c r="Z1061" s="296"/>
      <c r="AA1061" s="296"/>
      <c r="AB1061" s="296"/>
      <c r="AC1061" s="296"/>
      <c r="AD1061" s="296"/>
      <c r="AE1061" s="296"/>
      <c r="AF1061" s="614"/>
    </row>
    <row r="1062" spans="1:32" ht="15" x14ac:dyDescent="0.25">
      <c r="A1062" s="293"/>
      <c r="B1062" s="330"/>
      <c r="C1062" s="335"/>
      <c r="D1062" s="335"/>
      <c r="E1062" s="335"/>
      <c r="F1062" s="336"/>
      <c r="G1062" s="336"/>
      <c r="H1062" s="336"/>
      <c r="I1062" s="336"/>
      <c r="J1062" s="323"/>
      <c r="K1062" s="396" t="s">
        <v>83</v>
      </c>
      <c r="L1062" s="906" t="s">
        <v>422</v>
      </c>
      <c r="M1062" s="907"/>
      <c r="N1062" s="907"/>
      <c r="O1062" s="907"/>
      <c r="P1062" s="907"/>
      <c r="Q1062" s="907"/>
      <c r="R1062" s="907"/>
      <c r="S1062" s="907"/>
      <c r="T1062" s="907"/>
      <c r="U1062" s="907"/>
      <c r="V1062" s="908"/>
      <c r="W1062" s="335"/>
      <c r="X1062" s="335"/>
      <c r="Y1062" s="335"/>
      <c r="Z1062" s="296"/>
      <c r="AA1062" s="296"/>
      <c r="AB1062" s="296"/>
      <c r="AC1062" s="296"/>
      <c r="AD1062" s="296"/>
      <c r="AE1062" s="296"/>
      <c r="AF1062" s="614"/>
    </row>
    <row r="1063" spans="1:32" ht="9" customHeight="1" thickBot="1" x14ac:dyDescent="0.3">
      <c r="A1063" s="5"/>
      <c r="B1063" s="279"/>
      <c r="C1063" s="279"/>
      <c r="D1063" s="279"/>
      <c r="E1063" s="279"/>
      <c r="F1063" s="279"/>
      <c r="G1063" s="279"/>
      <c r="H1063" s="279"/>
      <c r="I1063" s="279"/>
      <c r="J1063" s="279"/>
      <c r="K1063" s="279"/>
      <c r="L1063" s="279"/>
      <c r="M1063" s="279"/>
      <c r="N1063" s="279"/>
      <c r="O1063" s="279"/>
      <c r="P1063" s="279"/>
      <c r="Q1063" s="279"/>
      <c r="R1063" s="156"/>
      <c r="S1063" s="156"/>
      <c r="T1063" s="156"/>
      <c r="U1063" s="156"/>
      <c r="V1063" s="156"/>
      <c r="W1063" s="156"/>
      <c r="X1063" s="156"/>
      <c r="Y1063" s="156"/>
      <c r="Z1063" s="156"/>
      <c r="AA1063" s="111"/>
      <c r="AB1063" s="279"/>
      <c r="AC1063" s="111"/>
      <c r="AD1063" s="111"/>
      <c r="AE1063" s="279"/>
      <c r="AF1063" s="614"/>
    </row>
    <row r="1064" spans="1:32" ht="15.75" thickBot="1" x14ac:dyDescent="0.3">
      <c r="A1064" s="293"/>
      <c r="B1064" s="904" t="s">
        <v>581</v>
      </c>
      <c r="C1064" s="905"/>
      <c r="D1064" s="905"/>
      <c r="E1064" s="905"/>
      <c r="F1064" s="905"/>
      <c r="G1064" s="905"/>
      <c r="H1064" s="905"/>
      <c r="I1064" s="905"/>
      <c r="J1064" s="905"/>
      <c r="K1064" s="905"/>
      <c r="L1064" s="905"/>
      <c r="M1064" s="905"/>
      <c r="N1064" s="905"/>
      <c r="O1064" s="905"/>
      <c r="P1064" s="905"/>
      <c r="Q1064" s="905"/>
      <c r="R1064" s="905"/>
      <c r="S1064" s="905"/>
      <c r="T1064" s="905"/>
      <c r="U1064" s="905"/>
      <c r="V1064" s="905"/>
      <c r="W1064" s="905"/>
      <c r="X1064" s="905"/>
      <c r="Y1064" s="905"/>
      <c r="Z1064" s="905"/>
      <c r="AA1064" s="905"/>
      <c r="AB1064" s="905"/>
      <c r="AC1064" s="905"/>
      <c r="AD1064" s="905"/>
      <c r="AE1064" s="296"/>
      <c r="AF1064" s="614"/>
    </row>
    <row r="1065" spans="1:32" ht="15" x14ac:dyDescent="0.25">
      <c r="A1065" s="359"/>
      <c r="B1065" s="935" t="s">
        <v>71</v>
      </c>
      <c r="C1065" s="936"/>
      <c r="D1065" s="936"/>
      <c r="E1065" s="936"/>
      <c r="F1065" s="936"/>
      <c r="G1065" s="936"/>
      <c r="H1065" s="936"/>
      <c r="I1065" s="936"/>
      <c r="J1065" s="936"/>
      <c r="K1065" s="936"/>
      <c r="L1065" s="936"/>
      <c r="M1065" s="936"/>
      <c r="N1065" s="936"/>
      <c r="O1065" s="936"/>
      <c r="P1065" s="936"/>
      <c r="Q1065" s="936"/>
      <c r="R1065" s="936"/>
      <c r="S1065" s="936"/>
      <c r="T1065" s="936"/>
      <c r="U1065" s="936"/>
      <c r="V1065" s="936"/>
      <c r="W1065" s="936"/>
      <c r="X1065" s="936"/>
      <c r="Y1065" s="936"/>
      <c r="Z1065" s="936"/>
      <c r="AA1065" s="936"/>
      <c r="AB1065" s="936"/>
      <c r="AC1065" s="936"/>
      <c r="AD1065" s="937"/>
      <c r="AE1065" s="361"/>
      <c r="AF1065" s="614"/>
    </row>
    <row r="1066" spans="1:32" ht="36" customHeight="1" x14ac:dyDescent="0.25">
      <c r="A1066" s="362"/>
      <c r="B1066" s="363"/>
      <c r="C1066" s="938" t="s">
        <v>566</v>
      </c>
      <c r="D1066" s="938"/>
      <c r="E1066" s="938"/>
      <c r="F1066" s="938"/>
      <c r="G1066" s="938"/>
      <c r="H1066" s="938"/>
      <c r="I1066" s="938"/>
      <c r="J1066" s="938"/>
      <c r="K1066" s="938"/>
      <c r="L1066" s="938"/>
      <c r="M1066" s="938"/>
      <c r="N1066" s="938"/>
      <c r="O1066" s="938"/>
      <c r="P1066" s="938"/>
      <c r="Q1066" s="938"/>
      <c r="R1066" s="938"/>
      <c r="S1066" s="938"/>
      <c r="T1066" s="938"/>
      <c r="U1066" s="938"/>
      <c r="V1066" s="938"/>
      <c r="W1066" s="938"/>
      <c r="X1066" s="938"/>
      <c r="Y1066" s="938"/>
      <c r="Z1066" s="938"/>
      <c r="AA1066" s="938"/>
      <c r="AB1066" s="938"/>
      <c r="AC1066" s="938"/>
      <c r="AD1066" s="939"/>
      <c r="AE1066" s="333"/>
      <c r="AF1066" s="614"/>
    </row>
    <row r="1067" spans="1:32" ht="27.75" customHeight="1" x14ac:dyDescent="0.25">
      <c r="A1067" s="362"/>
      <c r="B1067" s="363"/>
      <c r="C1067" s="840" t="s">
        <v>593</v>
      </c>
      <c r="D1067" s="840"/>
      <c r="E1067" s="840"/>
      <c r="F1067" s="840"/>
      <c r="G1067" s="840"/>
      <c r="H1067" s="840"/>
      <c r="I1067" s="840"/>
      <c r="J1067" s="840"/>
      <c r="K1067" s="840"/>
      <c r="L1067" s="840"/>
      <c r="M1067" s="840"/>
      <c r="N1067" s="840"/>
      <c r="O1067" s="840"/>
      <c r="P1067" s="840"/>
      <c r="Q1067" s="840"/>
      <c r="R1067" s="840"/>
      <c r="S1067" s="840"/>
      <c r="T1067" s="840"/>
      <c r="U1067" s="840"/>
      <c r="V1067" s="840"/>
      <c r="W1067" s="840"/>
      <c r="X1067" s="840"/>
      <c r="Y1067" s="840"/>
      <c r="Z1067" s="840"/>
      <c r="AA1067" s="840"/>
      <c r="AB1067" s="840"/>
      <c r="AC1067" s="840"/>
      <c r="AD1067" s="841"/>
      <c r="AE1067" s="333"/>
      <c r="AF1067" s="614"/>
    </row>
    <row r="1068" spans="1:32" ht="27.75" customHeight="1" x14ac:dyDescent="0.25">
      <c r="A1068" s="362"/>
      <c r="B1068" s="363"/>
      <c r="C1068" s="840" t="s">
        <v>225</v>
      </c>
      <c r="D1068" s="840"/>
      <c r="E1068" s="840"/>
      <c r="F1068" s="840"/>
      <c r="G1068" s="840"/>
      <c r="H1068" s="840"/>
      <c r="I1068" s="840"/>
      <c r="J1068" s="840"/>
      <c r="K1068" s="840"/>
      <c r="L1068" s="840"/>
      <c r="M1068" s="840"/>
      <c r="N1068" s="840"/>
      <c r="O1068" s="840"/>
      <c r="P1068" s="840"/>
      <c r="Q1068" s="840"/>
      <c r="R1068" s="840"/>
      <c r="S1068" s="840"/>
      <c r="T1068" s="840"/>
      <c r="U1068" s="840"/>
      <c r="V1068" s="840"/>
      <c r="W1068" s="840"/>
      <c r="X1068" s="840"/>
      <c r="Y1068" s="840"/>
      <c r="Z1068" s="840"/>
      <c r="AA1068" s="840"/>
      <c r="AB1068" s="840"/>
      <c r="AC1068" s="840"/>
      <c r="AD1068" s="841"/>
      <c r="AE1068" s="333"/>
      <c r="AF1068" s="614"/>
    </row>
    <row r="1069" spans="1:32" ht="15.75" customHeight="1" x14ac:dyDescent="0.25">
      <c r="A1069" s="359"/>
      <c r="B1069" s="364"/>
      <c r="C1069" s="842" t="s">
        <v>226</v>
      </c>
      <c r="D1069" s="842"/>
      <c r="E1069" s="842"/>
      <c r="F1069" s="842"/>
      <c r="G1069" s="842"/>
      <c r="H1069" s="842"/>
      <c r="I1069" s="842"/>
      <c r="J1069" s="842"/>
      <c r="K1069" s="842"/>
      <c r="L1069" s="842"/>
      <c r="M1069" s="842"/>
      <c r="N1069" s="842"/>
      <c r="O1069" s="842"/>
      <c r="P1069" s="842"/>
      <c r="Q1069" s="842"/>
      <c r="R1069" s="842"/>
      <c r="S1069" s="842"/>
      <c r="T1069" s="842"/>
      <c r="U1069" s="842"/>
      <c r="V1069" s="842"/>
      <c r="W1069" s="842"/>
      <c r="X1069" s="842"/>
      <c r="Y1069" s="842"/>
      <c r="Z1069" s="842"/>
      <c r="AA1069" s="842"/>
      <c r="AB1069" s="842"/>
      <c r="AC1069" s="842"/>
      <c r="AD1069" s="843"/>
      <c r="AE1069" s="323"/>
      <c r="AF1069" s="614"/>
    </row>
    <row r="1070" spans="1:32" ht="15" x14ac:dyDescent="0.25">
      <c r="A1070" s="293"/>
      <c r="B1070" s="325"/>
      <c r="C1070" s="325"/>
      <c r="D1070" s="325"/>
      <c r="E1070" s="325"/>
      <c r="F1070" s="325"/>
      <c r="G1070" s="325"/>
      <c r="H1070" s="325"/>
      <c r="I1070" s="325"/>
      <c r="J1070" s="325"/>
      <c r="K1070" s="325"/>
      <c r="L1070" s="325"/>
      <c r="M1070" s="325"/>
      <c r="N1070" s="325"/>
      <c r="O1070" s="325"/>
      <c r="P1070" s="325"/>
      <c r="Q1070" s="389"/>
      <c r="R1070" s="389"/>
      <c r="S1070" s="389"/>
      <c r="T1070" s="389"/>
      <c r="U1070" s="389"/>
      <c r="V1070" s="389"/>
      <c r="W1070" s="389"/>
      <c r="X1070" s="389"/>
      <c r="Y1070" s="389"/>
      <c r="Z1070" s="375"/>
      <c r="AA1070" s="374"/>
      <c r="AB1070" s="325"/>
      <c r="AC1070" s="374"/>
      <c r="AD1070" s="374"/>
      <c r="AE1070" s="296"/>
      <c r="AF1070" s="614"/>
    </row>
    <row r="1071" spans="1:32" ht="33.75" customHeight="1" x14ac:dyDescent="0.25">
      <c r="A1071" s="326" t="s">
        <v>744</v>
      </c>
      <c r="B1071" s="844" t="s">
        <v>592</v>
      </c>
      <c r="C1071" s="844"/>
      <c r="D1071" s="844"/>
      <c r="E1071" s="844"/>
      <c r="F1071" s="844"/>
      <c r="G1071" s="844"/>
      <c r="H1071" s="844"/>
      <c r="I1071" s="844"/>
      <c r="J1071" s="844"/>
      <c r="K1071" s="844"/>
      <c r="L1071" s="844"/>
      <c r="M1071" s="844"/>
      <c r="N1071" s="844"/>
      <c r="O1071" s="844"/>
      <c r="P1071" s="844"/>
      <c r="Q1071" s="844"/>
      <c r="R1071" s="844"/>
      <c r="S1071" s="844"/>
      <c r="T1071" s="844"/>
      <c r="U1071" s="844"/>
      <c r="V1071" s="844"/>
      <c r="W1071" s="844"/>
      <c r="X1071" s="844"/>
      <c r="Y1071" s="844"/>
      <c r="Z1071" s="844"/>
      <c r="AA1071" s="844"/>
      <c r="AB1071" s="844"/>
      <c r="AC1071" s="844"/>
      <c r="AD1071" s="844"/>
      <c r="AE1071" s="325"/>
      <c r="AF1071" s="614"/>
    </row>
    <row r="1072" spans="1:32" ht="15" x14ac:dyDescent="0.25">
      <c r="A1072" s="293"/>
      <c r="B1072" s="633"/>
      <c r="C1072" s="845" t="s">
        <v>424</v>
      </c>
      <c r="D1072" s="845"/>
      <c r="E1072" s="845"/>
      <c r="F1072" s="845"/>
      <c r="G1072" s="845"/>
      <c r="H1072" s="845"/>
      <c r="I1072" s="845"/>
      <c r="J1072" s="845"/>
      <c r="K1072" s="845"/>
      <c r="L1072" s="845"/>
      <c r="M1072" s="845"/>
      <c r="N1072" s="845"/>
      <c r="O1072" s="845"/>
      <c r="P1072" s="845"/>
      <c r="Q1072" s="845"/>
      <c r="R1072" s="845"/>
      <c r="S1072" s="845"/>
      <c r="T1072" s="845"/>
      <c r="U1072" s="845"/>
      <c r="V1072" s="845"/>
      <c r="W1072" s="845"/>
      <c r="X1072" s="845"/>
      <c r="Y1072" s="845"/>
      <c r="Z1072" s="845"/>
      <c r="AA1072" s="845"/>
      <c r="AB1072" s="845"/>
      <c r="AC1072" s="845"/>
      <c r="AD1072" s="845"/>
      <c r="AE1072" s="296"/>
      <c r="AF1072" s="614"/>
    </row>
    <row r="1073" spans="1:32" ht="15.75" thickBot="1" x14ac:dyDescent="0.3">
      <c r="A1073" s="293"/>
      <c r="B1073" s="366"/>
      <c r="C1073" s="366"/>
      <c r="D1073" s="366"/>
      <c r="E1073" s="366"/>
      <c r="F1073" s="366"/>
      <c r="G1073" s="366"/>
      <c r="H1073" s="366"/>
      <c r="I1073" s="366"/>
      <c r="J1073" s="366"/>
      <c r="K1073" s="366"/>
      <c r="L1073" s="366"/>
      <c r="M1073" s="366"/>
      <c r="N1073" s="366"/>
      <c r="O1073" s="366"/>
      <c r="P1073" s="366"/>
      <c r="Q1073" s="366"/>
      <c r="R1073" s="366"/>
      <c r="S1073" s="366"/>
      <c r="T1073" s="366"/>
      <c r="U1073" s="366"/>
      <c r="V1073" s="366"/>
      <c r="W1073" s="366"/>
      <c r="X1073" s="366"/>
      <c r="Y1073" s="366"/>
      <c r="Z1073" s="366"/>
      <c r="AA1073" s="366"/>
      <c r="AB1073" s="366"/>
      <c r="AC1073" s="366"/>
      <c r="AD1073" s="637"/>
      <c r="AE1073" s="296"/>
      <c r="AF1073" s="614"/>
    </row>
    <row r="1074" spans="1:32" ht="15.75" thickBot="1" x14ac:dyDescent="0.3">
      <c r="A1074" s="293"/>
      <c r="B1074" s="335"/>
      <c r="C1074" s="368"/>
      <c r="D1074" s="386" t="s">
        <v>77</v>
      </c>
      <c r="E1074" s="333" t="s">
        <v>418</v>
      </c>
      <c r="F1074" s="325"/>
      <c r="G1074" s="325"/>
      <c r="H1074" s="371"/>
      <c r="I1074" s="371"/>
      <c r="J1074" s="371"/>
      <c r="K1074" s="371"/>
      <c r="L1074" s="371"/>
      <c r="M1074" s="371"/>
      <c r="N1074" s="371"/>
      <c r="O1074" s="371"/>
      <c r="P1074" s="372"/>
      <c r="Q1074" s="637"/>
      <c r="R1074" s="637"/>
      <c r="S1074" s="637"/>
      <c r="T1074" s="637"/>
      <c r="U1074" s="637"/>
      <c r="V1074" s="637"/>
      <c r="W1074" s="637"/>
      <c r="X1074" s="637"/>
      <c r="Y1074" s="336"/>
      <c r="Z1074" s="336"/>
      <c r="AA1074" s="336"/>
      <c r="AB1074" s="336"/>
      <c r="AC1074" s="336"/>
      <c r="AD1074" s="372"/>
      <c r="AE1074" s="296"/>
      <c r="AF1074" s="614"/>
    </row>
    <row r="1075" spans="1:32" ht="15.75" thickBot="1" x14ac:dyDescent="0.3">
      <c r="A1075" s="293"/>
      <c r="B1075" s="330"/>
      <c r="C1075" s="368"/>
      <c r="D1075" s="386" t="s">
        <v>78</v>
      </c>
      <c r="E1075" s="333" t="s">
        <v>419</v>
      </c>
      <c r="F1075" s="325"/>
      <c r="G1075" s="325"/>
      <c r="H1075" s="371"/>
      <c r="I1075" s="371"/>
      <c r="J1075" s="371"/>
      <c r="K1075" s="371"/>
      <c r="L1075" s="371"/>
      <c r="M1075" s="371"/>
      <c r="N1075" s="371"/>
      <c r="O1075" s="371"/>
      <c r="P1075" s="325"/>
      <c r="Q1075" s="637"/>
      <c r="R1075" s="637"/>
      <c r="S1075" s="637"/>
      <c r="T1075" s="637"/>
      <c r="U1075" s="637"/>
      <c r="V1075" s="637"/>
      <c r="W1075" s="637"/>
      <c r="X1075" s="637"/>
      <c r="Y1075" s="330"/>
      <c r="Z1075" s="330"/>
      <c r="AA1075" s="330"/>
      <c r="AB1075" s="330"/>
      <c r="AC1075" s="330"/>
      <c r="AD1075" s="358"/>
      <c r="AE1075" s="296"/>
      <c r="AF1075" s="614"/>
    </row>
    <row r="1076" spans="1:32" ht="15.75" thickBot="1" x14ac:dyDescent="0.3">
      <c r="A1076" s="293"/>
      <c r="B1076" s="330"/>
      <c r="C1076" s="368"/>
      <c r="D1076" s="386" t="s">
        <v>85</v>
      </c>
      <c r="E1076" s="333" t="s">
        <v>420</v>
      </c>
      <c r="F1076" s="325"/>
      <c r="G1076" s="325"/>
      <c r="H1076" s="371"/>
      <c r="I1076" s="371"/>
      <c r="J1076" s="371"/>
      <c r="K1076" s="371"/>
      <c r="L1076" s="371"/>
      <c r="M1076" s="371"/>
      <c r="N1076" s="371"/>
      <c r="O1076" s="371"/>
      <c r="P1076" s="325"/>
      <c r="Q1076" s="637"/>
      <c r="R1076" s="637"/>
      <c r="S1076" s="637"/>
      <c r="T1076" s="637"/>
      <c r="U1076" s="637"/>
      <c r="V1076" s="637"/>
      <c r="W1076" s="637"/>
      <c r="X1076" s="637"/>
      <c r="Y1076" s="330"/>
      <c r="Z1076" s="330"/>
      <c r="AA1076" s="330"/>
      <c r="AB1076" s="330"/>
      <c r="AC1076" s="330"/>
      <c r="AD1076" s="358"/>
      <c r="AE1076" s="296"/>
      <c r="AF1076" s="614"/>
    </row>
    <row r="1077" spans="1:32" ht="15.75" thickBot="1" x14ac:dyDescent="0.3">
      <c r="A1077" s="293"/>
      <c r="B1077" s="330"/>
      <c r="C1077" s="368" t="s">
        <v>6547</v>
      </c>
      <c r="D1077" s="386" t="s">
        <v>81</v>
      </c>
      <c r="E1077" s="333" t="s">
        <v>1034</v>
      </c>
      <c r="F1077" s="325"/>
      <c r="G1077" s="325"/>
      <c r="H1077" s="371"/>
      <c r="I1077" s="371"/>
      <c r="J1077" s="371"/>
      <c r="K1077" s="371"/>
      <c r="L1077" s="371"/>
      <c r="M1077" s="371"/>
      <c r="N1077" s="371"/>
      <c r="O1077" s="371"/>
      <c r="P1077" s="325"/>
      <c r="Q1077" s="637"/>
      <c r="R1077" s="637"/>
      <c r="S1077" s="637"/>
      <c r="T1077" s="637"/>
      <c r="U1077" s="637"/>
      <c r="V1077" s="637"/>
      <c r="W1077" s="637"/>
      <c r="X1077" s="637"/>
      <c r="Y1077" s="330"/>
      <c r="Z1077" s="330"/>
      <c r="AA1077" s="330"/>
      <c r="AB1077" s="330"/>
      <c r="AC1077" s="330"/>
      <c r="AD1077" s="358"/>
      <c r="AE1077" s="296"/>
      <c r="AF1077" s="614"/>
    </row>
    <row r="1078" spans="1:32" ht="15.75" thickBot="1" x14ac:dyDescent="0.3">
      <c r="A1078" s="323"/>
      <c r="B1078" s="330"/>
      <c r="C1078" s="368"/>
      <c r="D1078" s="386" t="s">
        <v>83</v>
      </c>
      <c r="E1078" s="333" t="s">
        <v>1035</v>
      </c>
      <c r="F1078" s="325"/>
      <c r="G1078" s="325"/>
      <c r="H1078" s="371"/>
      <c r="I1078" s="371"/>
      <c r="J1078" s="371"/>
      <c r="K1078" s="371"/>
      <c r="L1078" s="371"/>
      <c r="M1078" s="371"/>
      <c r="N1078" s="371"/>
      <c r="O1078" s="371"/>
      <c r="P1078" s="325"/>
      <c r="Q1078" s="637"/>
      <c r="R1078" s="637"/>
      <c r="S1078" s="637"/>
      <c r="T1078" s="637"/>
      <c r="U1078" s="637"/>
      <c r="V1078" s="637"/>
      <c r="W1078" s="637"/>
      <c r="X1078" s="637"/>
      <c r="Y1078" s="330"/>
      <c r="Z1078" s="330"/>
      <c r="AA1078" s="330"/>
      <c r="AB1078" s="330"/>
      <c r="AC1078" s="330"/>
      <c r="AD1078" s="358"/>
      <c r="AE1078" s="325"/>
      <c r="AF1078" s="614"/>
    </row>
    <row r="1079" spans="1:32" ht="15" x14ac:dyDescent="0.25">
      <c r="A1079" s="323"/>
      <c r="B1079" s="837" t="str">
        <f>IF(COUNTIF(C1074:C1078,"X")&gt;1,"ERROR: Seleccionar sólo un código","")</f>
        <v/>
      </c>
      <c r="C1079" s="837"/>
      <c r="D1079" s="837"/>
      <c r="E1079" s="837"/>
      <c r="F1079" s="837"/>
      <c r="G1079" s="837"/>
      <c r="H1079" s="837"/>
      <c r="I1079" s="837"/>
      <c r="J1079" s="837"/>
      <c r="K1079" s="837"/>
      <c r="L1079" s="837"/>
      <c r="M1079" s="837"/>
      <c r="N1079" s="837"/>
      <c r="O1079" s="837"/>
      <c r="P1079" s="837"/>
      <c r="Q1079" s="837"/>
      <c r="R1079" s="837"/>
      <c r="S1079" s="837"/>
      <c r="T1079" s="837"/>
      <c r="U1079" s="837"/>
      <c r="V1079" s="837"/>
      <c r="W1079" s="837"/>
      <c r="X1079" s="837"/>
      <c r="Y1079" s="837"/>
      <c r="Z1079" s="837"/>
      <c r="AA1079" s="837"/>
      <c r="AB1079" s="837"/>
      <c r="AC1079" s="837"/>
      <c r="AD1079" s="837"/>
      <c r="AE1079" s="325"/>
      <c r="AF1079" s="614"/>
    </row>
    <row r="1080" spans="1:32" ht="28.5" customHeight="1" x14ac:dyDescent="0.25">
      <c r="A1080" s="392" t="s">
        <v>1036</v>
      </c>
      <c r="B1080" s="844" t="s">
        <v>584</v>
      </c>
      <c r="C1080" s="844"/>
      <c r="D1080" s="844"/>
      <c r="E1080" s="844"/>
      <c r="F1080" s="844"/>
      <c r="G1080" s="844"/>
      <c r="H1080" s="844"/>
      <c r="I1080" s="844"/>
      <c r="J1080" s="844"/>
      <c r="K1080" s="844"/>
      <c r="L1080" s="844"/>
      <c r="M1080" s="844"/>
      <c r="N1080" s="844"/>
      <c r="O1080" s="844"/>
      <c r="P1080" s="844"/>
      <c r="Q1080" s="844"/>
      <c r="R1080" s="844"/>
      <c r="S1080" s="844"/>
      <c r="T1080" s="844"/>
      <c r="U1080" s="844"/>
      <c r="V1080" s="844"/>
      <c r="W1080" s="844"/>
      <c r="X1080" s="844"/>
      <c r="Y1080" s="844"/>
      <c r="Z1080" s="844"/>
      <c r="AA1080" s="844"/>
      <c r="AB1080" s="844"/>
      <c r="AC1080" s="844"/>
      <c r="AD1080" s="844"/>
      <c r="AE1080" s="325"/>
      <c r="AF1080" s="614"/>
    </row>
    <row r="1081" spans="1:32" ht="15" x14ac:dyDescent="0.25">
      <c r="A1081" s="293"/>
      <c r="B1081" s="633"/>
      <c r="C1081" s="846" t="s">
        <v>108</v>
      </c>
      <c r="D1081" s="846"/>
      <c r="E1081" s="846"/>
      <c r="F1081" s="846"/>
      <c r="G1081" s="846"/>
      <c r="H1081" s="846"/>
      <c r="I1081" s="846"/>
      <c r="J1081" s="846"/>
      <c r="K1081" s="846"/>
      <c r="L1081" s="846"/>
      <c r="M1081" s="846"/>
      <c r="N1081" s="846"/>
      <c r="O1081" s="846"/>
      <c r="P1081" s="846"/>
      <c r="Q1081" s="846"/>
      <c r="R1081" s="846"/>
      <c r="S1081" s="846"/>
      <c r="T1081" s="846"/>
      <c r="U1081" s="846"/>
      <c r="V1081" s="846"/>
      <c r="W1081" s="846"/>
      <c r="X1081" s="846"/>
      <c r="Y1081" s="846"/>
      <c r="Z1081" s="846"/>
      <c r="AA1081" s="846"/>
      <c r="AB1081" s="846"/>
      <c r="AC1081" s="846"/>
      <c r="AD1081" s="846"/>
      <c r="AE1081" s="296"/>
      <c r="AF1081" s="614"/>
    </row>
    <row r="1082" spans="1:32" ht="15" x14ac:dyDescent="0.25">
      <c r="A1082" s="293"/>
      <c r="B1082" s="633"/>
      <c r="C1082" s="846" t="s">
        <v>585</v>
      </c>
      <c r="D1082" s="846"/>
      <c r="E1082" s="846"/>
      <c r="F1082" s="846"/>
      <c r="G1082" s="846"/>
      <c r="H1082" s="846"/>
      <c r="I1082" s="846"/>
      <c r="J1082" s="846"/>
      <c r="K1082" s="846"/>
      <c r="L1082" s="846"/>
      <c r="M1082" s="846"/>
      <c r="N1082" s="846"/>
      <c r="O1082" s="846"/>
      <c r="P1082" s="846"/>
      <c r="Q1082" s="846"/>
      <c r="R1082" s="846"/>
      <c r="S1082" s="846"/>
      <c r="T1082" s="846"/>
      <c r="U1082" s="846"/>
      <c r="V1082" s="846"/>
      <c r="W1082" s="846"/>
      <c r="X1082" s="846"/>
      <c r="Y1082" s="846"/>
      <c r="Z1082" s="846"/>
      <c r="AA1082" s="846"/>
      <c r="AB1082" s="846"/>
      <c r="AC1082" s="846"/>
      <c r="AD1082" s="846"/>
      <c r="AE1082" s="296"/>
      <c r="AF1082" s="614"/>
    </row>
    <row r="1083" spans="1:32" ht="15" x14ac:dyDescent="0.25">
      <c r="A1083" s="293"/>
      <c r="B1083" s="633"/>
      <c r="C1083" s="846" t="s">
        <v>889</v>
      </c>
      <c r="D1083" s="846"/>
      <c r="E1083" s="846"/>
      <c r="F1083" s="846"/>
      <c r="G1083" s="846"/>
      <c r="H1083" s="846"/>
      <c r="I1083" s="846"/>
      <c r="J1083" s="846"/>
      <c r="K1083" s="846"/>
      <c r="L1083" s="846"/>
      <c r="M1083" s="846"/>
      <c r="N1083" s="846"/>
      <c r="O1083" s="846"/>
      <c r="P1083" s="846"/>
      <c r="Q1083" s="846"/>
      <c r="R1083" s="846"/>
      <c r="S1083" s="846"/>
      <c r="T1083" s="846"/>
      <c r="U1083" s="846"/>
      <c r="V1083" s="846"/>
      <c r="W1083" s="846"/>
      <c r="X1083" s="846"/>
      <c r="Y1083" s="846"/>
      <c r="Z1083" s="846"/>
      <c r="AA1083" s="846"/>
      <c r="AB1083" s="846"/>
      <c r="AC1083" s="846"/>
      <c r="AD1083" s="846"/>
      <c r="AE1083" s="296"/>
      <c r="AF1083" s="614"/>
    </row>
    <row r="1084" spans="1:32" ht="15.75" thickBot="1" x14ac:dyDescent="0.3">
      <c r="A1084" s="326"/>
      <c r="B1084" s="377"/>
      <c r="C1084" s="377"/>
      <c r="D1084" s="377"/>
      <c r="E1084" s="377"/>
      <c r="F1084" s="377"/>
      <c r="G1084" s="377"/>
      <c r="H1084" s="377"/>
      <c r="I1084" s="377"/>
      <c r="J1084" s="377"/>
      <c r="K1084" s="377"/>
      <c r="L1084" s="377"/>
      <c r="M1084" s="377"/>
      <c r="N1084" s="377"/>
      <c r="O1084" s="377"/>
      <c r="P1084" s="377"/>
      <c r="Q1084" s="377"/>
      <c r="R1084" s="377"/>
      <c r="S1084" s="377"/>
      <c r="T1084" s="377"/>
      <c r="U1084" s="377"/>
      <c r="V1084" s="377"/>
      <c r="W1084" s="377"/>
      <c r="X1084" s="377"/>
      <c r="Y1084" s="377"/>
      <c r="Z1084" s="377"/>
      <c r="AA1084" s="377"/>
      <c r="AB1084" s="377"/>
      <c r="AC1084" s="374"/>
      <c r="AD1084" s="374"/>
      <c r="AE1084" s="325"/>
      <c r="AF1084" s="614"/>
    </row>
    <row r="1085" spans="1:32" ht="15.75" thickBot="1" x14ac:dyDescent="0.3">
      <c r="A1085" s="326"/>
      <c r="B1085" s="325"/>
      <c r="C1085" s="368"/>
      <c r="D1085" s="293" t="s">
        <v>586</v>
      </c>
      <c r="E1085" s="293"/>
      <c r="F1085" s="293"/>
      <c r="G1085" s="293"/>
      <c r="H1085" s="293"/>
      <c r="I1085" s="293"/>
      <c r="J1085" s="293"/>
      <c r="K1085" s="293"/>
      <c r="L1085" s="293"/>
      <c r="M1085" s="293"/>
      <c r="N1085" s="293"/>
      <c r="O1085" s="293"/>
      <c r="P1085" s="293"/>
      <c r="Q1085" s="293"/>
      <c r="R1085" s="293"/>
      <c r="S1085" s="293"/>
      <c r="T1085" s="293"/>
      <c r="U1085" s="293"/>
      <c r="V1085" s="387"/>
      <c r="W1085" s="387"/>
      <c r="X1085" s="387"/>
      <c r="Y1085" s="387"/>
      <c r="Z1085" s="387"/>
      <c r="AA1085" s="387"/>
      <c r="AB1085" s="387"/>
      <c r="AC1085" s="374"/>
      <c r="AD1085" s="374"/>
      <c r="AE1085" s="325"/>
      <c r="AF1085" s="614"/>
    </row>
    <row r="1086" spans="1:32" ht="15.75" thickBot="1" x14ac:dyDescent="0.3">
      <c r="A1086" s="359"/>
      <c r="B1086" s="288"/>
      <c r="C1086" s="368"/>
      <c r="D1086" s="293" t="s">
        <v>587</v>
      </c>
      <c r="E1086" s="293"/>
      <c r="F1086" s="293"/>
      <c r="G1086" s="293"/>
      <c r="H1086" s="293"/>
      <c r="I1086" s="293"/>
      <c r="J1086" s="293"/>
      <c r="K1086" s="293"/>
      <c r="L1086" s="293"/>
      <c r="M1086" s="293"/>
      <c r="N1086" s="293"/>
      <c r="O1086" s="293"/>
      <c r="P1086" s="293"/>
      <c r="Q1086" s="293"/>
      <c r="R1086" s="293"/>
      <c r="S1086" s="293"/>
      <c r="T1086" s="293"/>
      <c r="U1086" s="293"/>
      <c r="V1086" s="387"/>
      <c r="W1086" s="387"/>
      <c r="X1086" s="387"/>
      <c r="Y1086" s="387"/>
      <c r="Z1086" s="387"/>
      <c r="AA1086" s="387"/>
      <c r="AB1086" s="288"/>
      <c r="AC1086" s="288"/>
      <c r="AD1086" s="323"/>
      <c r="AE1086" s="336"/>
      <c r="AF1086" s="614"/>
    </row>
    <row r="1087" spans="1:32" ht="15.75" thickBot="1" x14ac:dyDescent="0.3">
      <c r="A1087" s="359"/>
      <c r="B1087" s="288"/>
      <c r="C1087" s="368"/>
      <c r="D1087" s="293" t="s">
        <v>1037</v>
      </c>
      <c r="E1087" s="293"/>
      <c r="F1087" s="293"/>
      <c r="G1087" s="293"/>
      <c r="H1087" s="293"/>
      <c r="I1087" s="293"/>
      <c r="J1087" s="293"/>
      <c r="K1087" s="293"/>
      <c r="L1087" s="293"/>
      <c r="M1087" s="293"/>
      <c r="N1087" s="293"/>
      <c r="O1087" s="293"/>
      <c r="P1087" s="293"/>
      <c r="Q1087" s="293"/>
      <c r="R1087" s="293"/>
      <c r="S1087" s="293"/>
      <c r="T1087" s="293"/>
      <c r="U1087" s="293"/>
      <c r="V1087" s="388"/>
      <c r="W1087" s="388"/>
      <c r="X1087" s="388"/>
      <c r="Y1087" s="388"/>
      <c r="Z1087" s="388"/>
      <c r="AA1087" s="388"/>
      <c r="AB1087" s="288"/>
      <c r="AC1087" s="288"/>
      <c r="AD1087" s="323"/>
      <c r="AE1087" s="336"/>
      <c r="AF1087" s="614"/>
    </row>
    <row r="1088" spans="1:32" ht="15.75" thickBot="1" x14ac:dyDescent="0.3">
      <c r="A1088" s="359"/>
      <c r="B1088" s="288"/>
      <c r="C1088" s="368"/>
      <c r="D1088" s="293" t="s">
        <v>588</v>
      </c>
      <c r="E1088" s="293"/>
      <c r="F1088" s="293"/>
      <c r="G1088" s="293"/>
      <c r="H1088" s="293"/>
      <c r="I1088" s="293"/>
      <c r="J1088" s="293"/>
      <c r="K1088" s="293"/>
      <c r="L1088" s="293"/>
      <c r="M1088" s="293"/>
      <c r="N1088" s="293"/>
      <c r="O1088" s="293"/>
      <c r="P1088" s="293"/>
      <c r="Q1088" s="293"/>
      <c r="R1088" s="293"/>
      <c r="S1088" s="293"/>
      <c r="T1088" s="293"/>
      <c r="U1088" s="293"/>
      <c r="V1088" s="387"/>
      <c r="W1088" s="387"/>
      <c r="X1088" s="387"/>
      <c r="Y1088" s="387"/>
      <c r="Z1088" s="387"/>
      <c r="AA1088" s="387"/>
      <c r="AB1088" s="387"/>
      <c r="AC1088" s="387"/>
      <c r="AD1088" s="323"/>
      <c r="AE1088" s="336"/>
      <c r="AF1088" s="614"/>
    </row>
    <row r="1089" spans="1:32" ht="15.75" thickBot="1" x14ac:dyDescent="0.3">
      <c r="A1089" s="293"/>
      <c r="B1089" s="296"/>
      <c r="C1089" s="368"/>
      <c r="D1089" s="293" t="s">
        <v>589</v>
      </c>
      <c r="E1089" s="293"/>
      <c r="F1089" s="293"/>
      <c r="G1089" s="293"/>
      <c r="H1089" s="293"/>
      <c r="I1089" s="293"/>
      <c r="J1089" s="293"/>
      <c r="K1089" s="293"/>
      <c r="L1089" s="293"/>
      <c r="M1089" s="293"/>
      <c r="N1089" s="293"/>
      <c r="O1089" s="293"/>
      <c r="P1089" s="293"/>
      <c r="Q1089" s="293"/>
      <c r="R1089" s="293"/>
      <c r="S1089" s="293"/>
      <c r="T1089" s="293"/>
      <c r="U1089" s="293"/>
      <c r="V1089" s="325"/>
      <c r="W1089" s="325"/>
      <c r="X1089" s="325"/>
      <c r="Y1089" s="325"/>
      <c r="Z1089" s="325"/>
      <c r="AA1089" s="325"/>
      <c r="AB1089" s="325"/>
      <c r="AC1089" s="325"/>
      <c r="AD1089" s="296"/>
      <c r="AE1089" s="296"/>
      <c r="AF1089" s="614"/>
    </row>
    <row r="1090" spans="1:32" ht="15.75" thickBot="1" x14ac:dyDescent="0.3">
      <c r="A1090" s="293"/>
      <c r="B1090" s="296"/>
      <c r="C1090" s="368"/>
      <c r="D1090" s="293" t="s">
        <v>590</v>
      </c>
      <c r="E1090" s="293"/>
      <c r="F1090" s="293"/>
      <c r="G1090" s="296"/>
      <c r="H1090" s="296"/>
      <c r="I1090" s="847"/>
      <c r="J1090" s="847"/>
      <c r="K1090" s="847"/>
      <c r="L1090" s="847"/>
      <c r="M1090" s="847"/>
      <c r="N1090" s="847"/>
      <c r="O1090" s="847"/>
      <c r="P1090" s="847"/>
      <c r="Q1090" s="847"/>
      <c r="R1090" s="847"/>
      <c r="S1090" s="847"/>
      <c r="T1090" s="293"/>
      <c r="U1090" s="293"/>
      <c r="V1090" s="325"/>
      <c r="W1090" s="325"/>
      <c r="X1090" s="325"/>
      <c r="Y1090" s="325"/>
      <c r="Z1090" s="325"/>
      <c r="AA1090" s="325"/>
      <c r="AB1090" s="325"/>
      <c r="AC1090" s="325"/>
      <c r="AD1090" s="296"/>
      <c r="AE1090" s="296"/>
      <c r="AF1090" s="614"/>
    </row>
    <row r="1091" spans="1:32" ht="15.75" thickBot="1" x14ac:dyDescent="0.3">
      <c r="A1091" s="293"/>
      <c r="B1091" s="296"/>
      <c r="C1091" s="368"/>
      <c r="D1091" s="293" t="s">
        <v>591</v>
      </c>
      <c r="E1091" s="296"/>
      <c r="F1091" s="296"/>
      <c r="G1091" s="296"/>
      <c r="H1091" s="296"/>
      <c r="I1091" s="296"/>
      <c r="J1091" s="296"/>
      <c r="K1091" s="296"/>
      <c r="L1091" s="296"/>
      <c r="M1091" s="296"/>
      <c r="N1091" s="296"/>
      <c r="O1091" s="296"/>
      <c r="P1091" s="296"/>
      <c r="Q1091" s="296"/>
      <c r="R1091" s="296"/>
      <c r="S1091" s="296"/>
      <c r="T1091" s="296"/>
      <c r="U1091" s="296"/>
      <c r="V1091" s="296"/>
      <c r="W1091" s="296"/>
      <c r="X1091" s="296"/>
      <c r="Y1091" s="296"/>
      <c r="Z1091" s="296"/>
      <c r="AA1091" s="296"/>
      <c r="AB1091" s="296"/>
      <c r="AC1091" s="296"/>
      <c r="AD1091" s="296"/>
      <c r="AE1091" s="296"/>
      <c r="AF1091" s="614"/>
    </row>
    <row r="1092" spans="1:32" ht="15.75" thickBot="1" x14ac:dyDescent="0.3">
      <c r="A1092" s="293"/>
      <c r="B1092" s="296"/>
      <c r="C1092" s="368"/>
      <c r="D1092" s="293" t="s">
        <v>70</v>
      </c>
      <c r="E1092" s="296"/>
      <c r="F1092" s="296"/>
      <c r="G1092" s="296"/>
      <c r="H1092" s="296"/>
      <c r="I1092" s="296"/>
      <c r="J1092" s="296"/>
      <c r="K1092" s="296"/>
      <c r="L1092" s="296"/>
      <c r="M1092" s="296"/>
      <c r="N1092" s="296"/>
      <c r="O1092" s="296"/>
      <c r="P1092" s="296"/>
      <c r="Q1092" s="296"/>
      <c r="R1092" s="296"/>
      <c r="S1092" s="296"/>
      <c r="T1092" s="296"/>
      <c r="U1092" s="296"/>
      <c r="V1092" s="296"/>
      <c r="W1092" s="296"/>
      <c r="X1092" s="296"/>
      <c r="Y1092" s="296"/>
      <c r="Z1092" s="296"/>
      <c r="AA1092" s="296"/>
      <c r="AB1092" s="296"/>
      <c r="AC1092" s="296"/>
      <c r="AD1092" s="296"/>
      <c r="AE1092" s="296"/>
      <c r="AF1092" s="614"/>
    </row>
    <row r="1093" spans="1:32" ht="15" x14ac:dyDescent="0.25">
      <c r="A1093" s="293"/>
      <c r="B1093" s="838" t="str">
        <f>IF(OR(AND(C1090="",I1090=""),AND(C1090="X",I1090&lt;&gt;"")),"","ERROR: Favor de específicar en la opción 6. Otro")</f>
        <v/>
      </c>
      <c r="C1093" s="838"/>
      <c r="D1093" s="838"/>
      <c r="E1093" s="838"/>
      <c r="F1093" s="838"/>
      <c r="G1093" s="838"/>
      <c r="H1093" s="838"/>
      <c r="I1093" s="838"/>
      <c r="J1093" s="838"/>
      <c r="K1093" s="838"/>
      <c r="L1093" s="838"/>
      <c r="M1093" s="838"/>
      <c r="N1093" s="838"/>
      <c r="O1093" s="838"/>
      <c r="P1093" s="838"/>
      <c r="Q1093" s="838"/>
      <c r="R1093" s="838"/>
      <c r="S1093" s="838"/>
      <c r="T1093" s="838"/>
      <c r="U1093" s="838"/>
      <c r="V1093" s="838"/>
      <c r="W1093" s="838"/>
      <c r="X1093" s="838"/>
      <c r="Y1093" s="838"/>
      <c r="Z1093" s="838"/>
      <c r="AA1093" s="838"/>
      <c r="AB1093" s="838"/>
      <c r="AC1093" s="838"/>
      <c r="AD1093" s="838"/>
      <c r="AE1093" s="296"/>
      <c r="AF1093" s="614"/>
    </row>
    <row r="1094" spans="1:32" ht="15" x14ac:dyDescent="0.25">
      <c r="A1094" s="293"/>
      <c r="B1094" s="863" t="str">
        <f>IF(AND(COUNTIF(C1091:C1092,"x")&gt;0,COUNTIF(C1085:C1092,"x")&gt;1),"ERROR: Las opciones 7 y 9 excluyen al resto de las opciones","")</f>
        <v/>
      </c>
      <c r="C1094" s="863"/>
      <c r="D1094" s="863"/>
      <c r="E1094" s="863"/>
      <c r="F1094" s="863"/>
      <c r="G1094" s="863"/>
      <c r="H1094" s="863"/>
      <c r="I1094" s="863"/>
      <c r="J1094" s="863"/>
      <c r="K1094" s="863"/>
      <c r="L1094" s="863"/>
      <c r="M1094" s="863"/>
      <c r="N1094" s="863"/>
      <c r="O1094" s="863"/>
      <c r="P1094" s="863"/>
      <c r="Q1094" s="863"/>
      <c r="R1094" s="863"/>
      <c r="S1094" s="863"/>
      <c r="T1094" s="863"/>
      <c r="U1094" s="863"/>
      <c r="V1094" s="863"/>
      <c r="W1094" s="863"/>
      <c r="X1094" s="863"/>
      <c r="Y1094" s="863"/>
      <c r="Z1094" s="863"/>
      <c r="AA1094" s="863"/>
      <c r="AB1094" s="863"/>
      <c r="AC1094" s="863"/>
      <c r="AD1094" s="863"/>
      <c r="AE1094" s="296"/>
      <c r="AF1094" s="614"/>
    </row>
    <row r="1095" spans="1:32" ht="42" customHeight="1" x14ac:dyDescent="0.25">
      <c r="A1095" s="578" t="s">
        <v>745</v>
      </c>
      <c r="B1095" s="963" t="s">
        <v>1038</v>
      </c>
      <c r="C1095" s="963"/>
      <c r="D1095" s="963"/>
      <c r="E1095" s="963"/>
      <c r="F1095" s="963"/>
      <c r="G1095" s="963"/>
      <c r="H1095" s="963"/>
      <c r="I1095" s="963"/>
      <c r="J1095" s="963"/>
      <c r="K1095" s="963"/>
      <c r="L1095" s="963"/>
      <c r="M1095" s="963"/>
      <c r="N1095" s="963"/>
      <c r="O1095" s="963"/>
      <c r="P1095" s="963"/>
      <c r="Q1095" s="963"/>
      <c r="R1095" s="963"/>
      <c r="S1095" s="963"/>
      <c r="T1095" s="963"/>
      <c r="U1095" s="963"/>
      <c r="V1095" s="963"/>
      <c r="W1095" s="963"/>
      <c r="X1095" s="963"/>
      <c r="Y1095" s="963"/>
      <c r="Z1095" s="963"/>
      <c r="AA1095" s="963"/>
      <c r="AB1095" s="963"/>
      <c r="AC1095" s="963"/>
      <c r="AD1095" s="963"/>
      <c r="AE1095" s="296"/>
      <c r="AF1095" s="616"/>
    </row>
    <row r="1096" spans="1:32" ht="30" customHeight="1" x14ac:dyDescent="0.25">
      <c r="A1096" s="773"/>
      <c r="B1096" s="779"/>
      <c r="C1096" s="941" t="s">
        <v>1039</v>
      </c>
      <c r="D1096" s="941"/>
      <c r="E1096" s="941"/>
      <c r="F1096" s="941"/>
      <c r="G1096" s="941"/>
      <c r="H1096" s="941"/>
      <c r="I1096" s="941"/>
      <c r="J1096" s="941"/>
      <c r="K1096" s="941"/>
      <c r="L1096" s="941"/>
      <c r="M1096" s="941"/>
      <c r="N1096" s="941"/>
      <c r="O1096" s="941"/>
      <c r="P1096" s="941"/>
      <c r="Q1096" s="941"/>
      <c r="R1096" s="941"/>
      <c r="S1096" s="941"/>
      <c r="T1096" s="941"/>
      <c r="U1096" s="941"/>
      <c r="V1096" s="941"/>
      <c r="W1096" s="941"/>
      <c r="X1096" s="941"/>
      <c r="Y1096" s="941"/>
      <c r="Z1096" s="941"/>
      <c r="AA1096" s="941"/>
      <c r="AB1096" s="941"/>
      <c r="AC1096" s="941"/>
      <c r="AD1096" s="941"/>
      <c r="AE1096" s="296"/>
      <c r="AF1096" s="616"/>
    </row>
    <row r="1097" spans="1:32" ht="15" x14ac:dyDescent="0.25">
      <c r="A1097" s="773"/>
      <c r="B1097" s="774"/>
      <c r="C1097" s="845" t="s">
        <v>1014</v>
      </c>
      <c r="D1097" s="845"/>
      <c r="E1097" s="845"/>
      <c r="F1097" s="845"/>
      <c r="G1097" s="845"/>
      <c r="H1097" s="845"/>
      <c r="I1097" s="845"/>
      <c r="J1097" s="845"/>
      <c r="K1097" s="845"/>
      <c r="L1097" s="845"/>
      <c r="M1097" s="845"/>
      <c r="N1097" s="845"/>
      <c r="O1097" s="845"/>
      <c r="P1097" s="845"/>
      <c r="Q1097" s="845"/>
      <c r="R1097" s="845"/>
      <c r="S1097" s="845"/>
      <c r="T1097" s="845"/>
      <c r="U1097" s="845"/>
      <c r="V1097" s="845"/>
      <c r="W1097" s="845"/>
      <c r="X1097" s="845"/>
      <c r="Y1097" s="845"/>
      <c r="Z1097" s="845"/>
      <c r="AA1097" s="845"/>
      <c r="AB1097" s="845"/>
      <c r="AC1097" s="845"/>
      <c r="AD1097" s="845"/>
      <c r="AE1097" s="296"/>
      <c r="AF1097" s="616"/>
    </row>
    <row r="1098" spans="1:32" ht="15" x14ac:dyDescent="0.25">
      <c r="A1098" s="293"/>
      <c r="B1098" s="296"/>
      <c r="C1098" s="296"/>
      <c r="D1098" s="296"/>
      <c r="E1098" s="296"/>
      <c r="F1098" s="296"/>
      <c r="G1098" s="296"/>
      <c r="H1098" s="296"/>
      <c r="I1098" s="296"/>
      <c r="J1098" s="296"/>
      <c r="K1098" s="296"/>
      <c r="L1098" s="296"/>
      <c r="M1098" s="296"/>
      <c r="N1098" s="296"/>
      <c r="O1098" s="296"/>
      <c r="P1098" s="296"/>
      <c r="Q1098" s="296"/>
      <c r="R1098" s="296"/>
      <c r="S1098" s="296"/>
      <c r="T1098" s="296"/>
      <c r="U1098" s="296"/>
      <c r="V1098" s="296"/>
      <c r="W1098" s="296"/>
      <c r="X1098" s="296"/>
      <c r="Y1098" s="296"/>
      <c r="Z1098" s="296"/>
      <c r="AA1098" s="296"/>
      <c r="AB1098" s="296"/>
      <c r="AC1098" s="296"/>
      <c r="AD1098" s="296"/>
      <c r="AE1098" s="296"/>
      <c r="AF1098" s="616"/>
    </row>
    <row r="1099" spans="1:32" ht="72" customHeight="1" x14ac:dyDescent="0.25">
      <c r="A1099" s="293"/>
      <c r="B1099" s="296"/>
      <c r="C1099" s="381"/>
      <c r="D1099" s="754"/>
      <c r="E1099" s="754"/>
      <c r="F1099" s="754"/>
      <c r="G1099" s="754"/>
      <c r="H1099" s="754"/>
      <c r="I1099" s="754"/>
      <c r="J1099" s="754"/>
      <c r="K1099" s="754"/>
      <c r="L1099" s="754"/>
      <c r="M1099" s="754"/>
      <c r="N1099" s="881" t="s">
        <v>1040</v>
      </c>
      <c r="O1099" s="881"/>
      <c r="P1099" s="881"/>
      <c r="Q1099" s="881"/>
      <c r="R1099" s="881"/>
      <c r="S1099" s="881"/>
      <c r="T1099" s="381"/>
      <c r="U1099" s="381"/>
      <c r="V1099" s="381"/>
      <c r="W1099" s="381"/>
      <c r="X1099" s="381"/>
      <c r="Y1099" s="381"/>
      <c r="Z1099" s="381"/>
      <c r="AA1099" s="381"/>
      <c r="AB1099" s="381"/>
      <c r="AC1099" s="381"/>
      <c r="AD1099" s="381"/>
      <c r="AE1099" s="381"/>
      <c r="AF1099" s="616"/>
    </row>
    <row r="1100" spans="1:32" ht="15" x14ac:dyDescent="0.25">
      <c r="A1100" s="293"/>
      <c r="B1100" s="296"/>
      <c r="C1100" s="381"/>
      <c r="D1100" s="396" t="s">
        <v>77</v>
      </c>
      <c r="E1100" s="848" t="s">
        <v>418</v>
      </c>
      <c r="F1100" s="849"/>
      <c r="G1100" s="849"/>
      <c r="H1100" s="849"/>
      <c r="I1100" s="849"/>
      <c r="J1100" s="849"/>
      <c r="K1100" s="849"/>
      <c r="L1100" s="849"/>
      <c r="M1100" s="850"/>
      <c r="N1100" s="854"/>
      <c r="O1100" s="854"/>
      <c r="P1100" s="854"/>
      <c r="Q1100" s="854"/>
      <c r="R1100" s="854"/>
      <c r="S1100" s="854"/>
      <c r="T1100" s="381"/>
      <c r="U1100" s="381"/>
      <c r="V1100" s="381"/>
      <c r="W1100" s="381"/>
      <c r="X1100" s="381"/>
      <c r="Y1100" s="381"/>
      <c r="Z1100" s="381"/>
      <c r="AA1100" s="381"/>
      <c r="AB1100" s="381"/>
      <c r="AC1100" s="381"/>
      <c r="AD1100" s="381"/>
      <c r="AE1100" s="381"/>
      <c r="AF1100" s="616"/>
    </row>
    <row r="1101" spans="1:32" ht="25.5" customHeight="1" x14ac:dyDescent="0.25">
      <c r="A1101" s="293"/>
      <c r="B1101" s="296"/>
      <c r="C1101" s="381"/>
      <c r="D1101" s="396" t="s">
        <v>78</v>
      </c>
      <c r="E1101" s="848" t="s">
        <v>419</v>
      </c>
      <c r="F1101" s="849"/>
      <c r="G1101" s="849"/>
      <c r="H1101" s="849"/>
      <c r="I1101" s="849"/>
      <c r="J1101" s="849"/>
      <c r="K1101" s="849"/>
      <c r="L1101" s="849"/>
      <c r="M1101" s="850"/>
      <c r="N1101" s="854"/>
      <c r="O1101" s="854"/>
      <c r="P1101" s="854"/>
      <c r="Q1101" s="854"/>
      <c r="R1101" s="854"/>
      <c r="S1101" s="854"/>
      <c r="T1101" s="381"/>
      <c r="U1101" s="381"/>
      <c r="V1101" s="381"/>
      <c r="W1101" s="381"/>
      <c r="X1101" s="381"/>
      <c r="Y1101" s="381"/>
      <c r="Z1101" s="381"/>
      <c r="AA1101" s="381"/>
      <c r="AB1101" s="381"/>
      <c r="AC1101" s="381"/>
      <c r="AD1101" s="381"/>
      <c r="AE1101" s="381"/>
      <c r="AF1101" s="616"/>
    </row>
    <row r="1102" spans="1:32" ht="25.5" customHeight="1" x14ac:dyDescent="0.25">
      <c r="A1102" s="293"/>
      <c r="B1102" s="296"/>
      <c r="C1102" s="381"/>
      <c r="D1102" s="396" t="s">
        <v>85</v>
      </c>
      <c r="E1102" s="848" t="s">
        <v>420</v>
      </c>
      <c r="F1102" s="849"/>
      <c r="G1102" s="849"/>
      <c r="H1102" s="849"/>
      <c r="I1102" s="849"/>
      <c r="J1102" s="849"/>
      <c r="K1102" s="849"/>
      <c r="L1102" s="849"/>
      <c r="M1102" s="850"/>
      <c r="N1102" s="854"/>
      <c r="O1102" s="854"/>
      <c r="P1102" s="854"/>
      <c r="Q1102" s="854"/>
      <c r="R1102" s="854"/>
      <c r="S1102" s="854"/>
      <c r="T1102" s="381"/>
      <c r="U1102" s="381"/>
      <c r="V1102" s="381"/>
      <c r="W1102" s="381"/>
      <c r="X1102" s="381"/>
      <c r="Y1102" s="381"/>
      <c r="Z1102" s="381"/>
      <c r="AA1102" s="381"/>
      <c r="AB1102" s="381"/>
      <c r="AC1102" s="381"/>
      <c r="AD1102" s="381"/>
      <c r="AE1102" s="381"/>
      <c r="AF1102" s="616"/>
    </row>
    <row r="1103" spans="1:32" ht="15" x14ac:dyDescent="0.25">
      <c r="A1103" s="293"/>
      <c r="B1103" s="296"/>
      <c r="C1103" s="381"/>
      <c r="D1103" s="396" t="s">
        <v>81</v>
      </c>
      <c r="E1103" s="932" t="s">
        <v>1041</v>
      </c>
      <c r="F1103" s="933"/>
      <c r="G1103" s="933"/>
      <c r="H1103" s="933"/>
      <c r="I1103" s="933"/>
      <c r="J1103" s="933"/>
      <c r="K1103" s="933"/>
      <c r="L1103" s="933"/>
      <c r="M1103" s="934"/>
      <c r="N1103" s="854"/>
      <c r="O1103" s="854"/>
      <c r="P1103" s="854"/>
      <c r="Q1103" s="854"/>
      <c r="R1103" s="854"/>
      <c r="S1103" s="854"/>
      <c r="T1103" s="381"/>
      <c r="U1103" s="381"/>
      <c r="V1103" s="381"/>
      <c r="W1103" s="381"/>
      <c r="X1103" s="381"/>
      <c r="Y1103" s="381"/>
      <c r="Z1103" s="381"/>
      <c r="AA1103" s="381"/>
      <c r="AB1103" s="381"/>
      <c r="AC1103" s="381"/>
      <c r="AD1103" s="381"/>
      <c r="AE1103" s="381"/>
      <c r="AF1103" s="616"/>
    </row>
    <row r="1104" spans="1:32" ht="15" x14ac:dyDescent="0.25">
      <c r="A1104" s="293"/>
      <c r="B1104" s="296"/>
      <c r="C1104" s="381"/>
      <c r="D1104" s="396" t="s">
        <v>83</v>
      </c>
      <c r="E1104" s="932" t="s">
        <v>1042</v>
      </c>
      <c r="F1104" s="933"/>
      <c r="G1104" s="933"/>
      <c r="H1104" s="933"/>
      <c r="I1104" s="933"/>
      <c r="J1104" s="933"/>
      <c r="K1104" s="933"/>
      <c r="L1104" s="933"/>
      <c r="M1104" s="934"/>
      <c r="N1104" s="854"/>
      <c r="O1104" s="854"/>
      <c r="P1104" s="854"/>
      <c r="Q1104" s="854"/>
      <c r="R1104" s="854"/>
      <c r="S1104" s="854"/>
      <c r="T1104" s="381"/>
      <c r="U1104" s="381"/>
      <c r="V1104" s="381"/>
      <c r="W1104" s="381"/>
      <c r="X1104" s="381"/>
      <c r="Y1104" s="381"/>
      <c r="Z1104" s="381"/>
      <c r="AA1104" s="381"/>
      <c r="AB1104" s="381"/>
      <c r="AC1104" s="381"/>
      <c r="AD1104" s="381"/>
      <c r="AE1104" s="381"/>
      <c r="AF1104" s="616"/>
    </row>
    <row r="1105" spans="1:34" ht="15" x14ac:dyDescent="0.25">
      <c r="A1105" s="293"/>
      <c r="B1105" s="837" t="str">
        <f>IF(COUNTIF(N1100:S1104,"X")&gt;1,"ERROR: Seleccionar sólo un código","")</f>
        <v/>
      </c>
      <c r="C1105" s="837"/>
      <c r="D1105" s="837"/>
      <c r="E1105" s="837"/>
      <c r="F1105" s="837"/>
      <c r="G1105" s="837"/>
      <c r="H1105" s="837"/>
      <c r="I1105" s="837"/>
      <c r="J1105" s="837"/>
      <c r="K1105" s="837"/>
      <c r="L1105" s="837"/>
      <c r="M1105" s="837"/>
      <c r="N1105" s="837"/>
      <c r="O1105" s="837"/>
      <c r="P1105" s="837"/>
      <c r="Q1105" s="837"/>
      <c r="R1105" s="837"/>
      <c r="S1105" s="837"/>
      <c r="T1105" s="837"/>
      <c r="U1105" s="837"/>
      <c r="V1105" s="837"/>
      <c r="W1105" s="837"/>
      <c r="X1105" s="837"/>
      <c r="Y1105" s="837"/>
      <c r="Z1105" s="837"/>
      <c r="AA1105" s="837"/>
      <c r="AB1105" s="837"/>
      <c r="AC1105" s="837"/>
      <c r="AD1105" s="837"/>
      <c r="AE1105" s="296"/>
      <c r="AF1105" s="616"/>
    </row>
    <row r="1106" spans="1:34" ht="15" x14ac:dyDescent="0.25">
      <c r="A1106" s="293"/>
      <c r="B1106" s="296"/>
      <c r="C1106" s="296"/>
      <c r="D1106" s="296"/>
      <c r="E1106" s="296"/>
      <c r="F1106" s="296"/>
      <c r="G1106" s="296"/>
      <c r="H1106" s="296"/>
      <c r="I1106" s="296"/>
      <c r="J1106" s="296"/>
      <c r="K1106" s="296"/>
      <c r="L1106" s="296"/>
      <c r="M1106" s="296"/>
      <c r="N1106" s="296"/>
      <c r="O1106" s="296"/>
      <c r="P1106" s="296"/>
      <c r="Q1106" s="296"/>
      <c r="R1106" s="296"/>
      <c r="S1106" s="302"/>
      <c r="T1106" s="302"/>
      <c r="U1106" s="302"/>
      <c r="V1106" s="302"/>
      <c r="W1106" s="302"/>
      <c r="X1106" s="302"/>
      <c r="Y1106" s="302"/>
      <c r="Z1106" s="302"/>
      <c r="AA1106" s="302"/>
      <c r="AB1106" s="302"/>
      <c r="AC1106" s="302"/>
      <c r="AD1106" s="302"/>
      <c r="AE1106" s="296"/>
      <c r="AF1106" s="616"/>
    </row>
    <row r="1107" spans="1:34" ht="15" x14ac:dyDescent="0.25">
      <c r="A1107" s="293"/>
      <c r="B1107" s="296"/>
      <c r="C1107" s="296"/>
      <c r="D1107" s="296"/>
      <c r="E1107" s="296"/>
      <c r="F1107" s="296"/>
      <c r="G1107" s="296"/>
      <c r="H1107" s="296"/>
      <c r="I1107" s="296"/>
      <c r="J1107" s="296"/>
      <c r="K1107" s="296"/>
      <c r="L1107" s="296"/>
      <c r="M1107" s="296"/>
      <c r="N1107" s="296"/>
      <c r="O1107" s="296"/>
      <c r="P1107" s="296"/>
      <c r="Q1107" s="296"/>
      <c r="R1107" s="296"/>
      <c r="S1107" s="302"/>
      <c r="T1107" s="302"/>
      <c r="U1107" s="302"/>
      <c r="V1107" s="302"/>
      <c r="W1107" s="302"/>
      <c r="X1107" s="302"/>
      <c r="Y1107" s="302"/>
      <c r="Z1107" s="302"/>
      <c r="AA1107" s="302"/>
      <c r="AB1107" s="302"/>
      <c r="AC1107" s="302"/>
      <c r="AD1107" s="302"/>
      <c r="AE1107" s="296"/>
      <c r="AF1107" s="616"/>
    </row>
    <row r="1108" spans="1:34" ht="44.25" customHeight="1" x14ac:dyDescent="0.25">
      <c r="A1108" s="777" t="s">
        <v>1043</v>
      </c>
      <c r="B1108" s="963" t="s">
        <v>1044</v>
      </c>
      <c r="C1108" s="963"/>
      <c r="D1108" s="963"/>
      <c r="E1108" s="963"/>
      <c r="F1108" s="963"/>
      <c r="G1108" s="963"/>
      <c r="H1108" s="963"/>
      <c r="I1108" s="963"/>
      <c r="J1108" s="963"/>
      <c r="K1108" s="963"/>
      <c r="L1108" s="963"/>
      <c r="M1108" s="963"/>
      <c r="N1108" s="963"/>
      <c r="O1108" s="963"/>
      <c r="P1108" s="963"/>
      <c r="Q1108" s="963"/>
      <c r="R1108" s="963"/>
      <c r="S1108" s="963"/>
      <c r="T1108" s="963"/>
      <c r="U1108" s="963"/>
      <c r="V1108" s="963"/>
      <c r="W1108" s="963"/>
      <c r="X1108" s="963"/>
      <c r="Y1108" s="963"/>
      <c r="Z1108" s="963"/>
      <c r="AA1108" s="963"/>
      <c r="AB1108" s="963"/>
      <c r="AC1108" s="963"/>
      <c r="AD1108" s="963"/>
      <c r="AE1108" s="296"/>
      <c r="AF1108" s="616"/>
    </row>
    <row r="1109" spans="1:34" ht="15" x14ac:dyDescent="0.25">
      <c r="A1109" s="293"/>
      <c r="B1109" s="330"/>
      <c r="C1109" s="845" t="s">
        <v>573</v>
      </c>
      <c r="D1109" s="845"/>
      <c r="E1109" s="845"/>
      <c r="F1109" s="845"/>
      <c r="G1109" s="845"/>
      <c r="H1109" s="845"/>
      <c r="I1109" s="845"/>
      <c r="J1109" s="845"/>
      <c r="K1109" s="845"/>
      <c r="L1109" s="845"/>
      <c r="M1109" s="845"/>
      <c r="N1109" s="845"/>
      <c r="O1109" s="845"/>
      <c r="P1109" s="845"/>
      <c r="Q1109" s="845"/>
      <c r="R1109" s="845"/>
      <c r="S1109" s="845"/>
      <c r="T1109" s="845"/>
      <c r="U1109" s="845"/>
      <c r="V1109" s="845"/>
      <c r="W1109" s="845"/>
      <c r="X1109" s="845"/>
      <c r="Y1109" s="845"/>
      <c r="Z1109" s="845"/>
      <c r="AA1109" s="845"/>
      <c r="AB1109" s="845"/>
      <c r="AC1109" s="845"/>
      <c r="AD1109" s="845"/>
      <c r="AE1109" s="296"/>
      <c r="AF1109" s="616"/>
    </row>
    <row r="1110" spans="1:34" ht="40.5" customHeight="1" x14ac:dyDescent="0.25">
      <c r="A1110" s="293"/>
      <c r="B1110" s="328"/>
      <c r="C1110" s="874" t="s">
        <v>1045</v>
      </c>
      <c r="D1110" s="874"/>
      <c r="E1110" s="874"/>
      <c r="F1110" s="874"/>
      <c r="G1110" s="874"/>
      <c r="H1110" s="874"/>
      <c r="I1110" s="874"/>
      <c r="J1110" s="874"/>
      <c r="K1110" s="874"/>
      <c r="L1110" s="874"/>
      <c r="M1110" s="874"/>
      <c r="N1110" s="874"/>
      <c r="O1110" s="874"/>
      <c r="P1110" s="874"/>
      <c r="Q1110" s="874"/>
      <c r="R1110" s="874"/>
      <c r="S1110" s="874"/>
      <c r="T1110" s="874"/>
      <c r="U1110" s="874"/>
      <c r="V1110" s="874"/>
      <c r="W1110" s="874"/>
      <c r="X1110" s="874"/>
      <c r="Y1110" s="874"/>
      <c r="Z1110" s="874"/>
      <c r="AA1110" s="874"/>
      <c r="AB1110" s="874"/>
      <c r="AC1110" s="874"/>
      <c r="AD1110" s="874"/>
      <c r="AE1110" s="296"/>
      <c r="AF1110" s="616"/>
    </row>
    <row r="1111" spans="1:34" ht="15" x14ac:dyDescent="0.25">
      <c r="A1111" s="773"/>
      <c r="B1111" s="774"/>
      <c r="C1111" s="754"/>
      <c r="D1111" s="754"/>
      <c r="E1111" s="754"/>
      <c r="F1111" s="754"/>
      <c r="G1111" s="754"/>
      <c r="H1111" s="754"/>
      <c r="I1111" s="754"/>
      <c r="J1111" s="754"/>
      <c r="K1111" s="754"/>
      <c r="L1111" s="754"/>
      <c r="M1111" s="754"/>
      <c r="N1111" s="754"/>
      <c r="O1111" s="754"/>
      <c r="P1111" s="754"/>
      <c r="Q1111" s="754"/>
      <c r="R1111" s="754"/>
      <c r="S1111" s="754"/>
      <c r="T1111" s="754"/>
      <c r="U1111" s="754"/>
      <c r="V1111" s="754"/>
      <c r="W1111" s="754"/>
      <c r="X1111" s="754"/>
      <c r="Y1111" s="754"/>
      <c r="Z1111" s="754"/>
      <c r="AA1111" s="754"/>
      <c r="AB1111" s="754"/>
      <c r="AC1111" s="754"/>
      <c r="AD1111" s="754"/>
      <c r="AE1111" s="296"/>
      <c r="AF1111" s="616"/>
      <c r="AG1111" s="706">
        <f>COUNTBLANK(S1113:W1120)</f>
        <v>40</v>
      </c>
      <c r="AH1111" s="706"/>
    </row>
    <row r="1112" spans="1:34" ht="77.25" customHeight="1" x14ac:dyDescent="0.25">
      <c r="A1112" s="293"/>
      <c r="B1112" s="296"/>
      <c r="C1112" s="931" t="s">
        <v>1046</v>
      </c>
      <c r="D1112" s="931"/>
      <c r="E1112" s="931"/>
      <c r="F1112" s="931"/>
      <c r="G1112" s="931"/>
      <c r="H1112" s="931"/>
      <c r="I1112" s="931"/>
      <c r="J1112" s="931"/>
      <c r="K1112" s="931"/>
      <c r="L1112" s="931"/>
      <c r="M1112" s="931"/>
      <c r="N1112" s="931"/>
      <c r="O1112" s="931"/>
      <c r="P1112" s="931"/>
      <c r="Q1112" s="931"/>
      <c r="R1112" s="931"/>
      <c r="S1112" s="881" t="s">
        <v>1047</v>
      </c>
      <c r="T1112" s="881"/>
      <c r="U1112" s="881"/>
      <c r="V1112" s="881"/>
      <c r="W1112" s="881"/>
      <c r="X1112" s="296"/>
      <c r="Y1112" s="296"/>
      <c r="Z1112" s="296"/>
      <c r="AA1112" s="296"/>
      <c r="AB1112" s="296"/>
      <c r="AC1112" s="296"/>
      <c r="AD1112" s="296"/>
      <c r="AE1112" s="296"/>
      <c r="AF1112" s="616"/>
      <c r="AG1112" t="s">
        <v>6566</v>
      </c>
    </row>
    <row r="1113" spans="1:34" ht="15" x14ac:dyDescent="0.25">
      <c r="A1113" s="293"/>
      <c r="B1113" s="296"/>
      <c r="C1113" s="400" t="s">
        <v>77</v>
      </c>
      <c r="D1113" s="961" t="s">
        <v>1048</v>
      </c>
      <c r="E1113" s="961"/>
      <c r="F1113" s="961"/>
      <c r="G1113" s="961"/>
      <c r="H1113" s="961"/>
      <c r="I1113" s="961"/>
      <c r="J1113" s="961"/>
      <c r="K1113" s="961"/>
      <c r="L1113" s="961"/>
      <c r="M1113" s="961"/>
      <c r="N1113" s="961"/>
      <c r="O1113" s="961"/>
      <c r="P1113" s="961"/>
      <c r="Q1113" s="961"/>
      <c r="R1113" s="961"/>
      <c r="S1113" s="962"/>
      <c r="T1113" s="962"/>
      <c r="U1113" s="962"/>
      <c r="V1113" s="962"/>
      <c r="W1113" s="962"/>
      <c r="X1113" s="654"/>
      <c r="Y1113" s="654"/>
      <c r="Z1113" s="654"/>
      <c r="AA1113" s="654"/>
      <c r="AB1113" s="654"/>
      <c r="AC1113" s="654"/>
      <c r="AD1113" s="654"/>
      <c r="AE1113" s="654"/>
      <c r="AF1113" s="655"/>
    </row>
    <row r="1114" spans="1:34" ht="15" x14ac:dyDescent="0.25">
      <c r="A1114" s="293"/>
      <c r="B1114" s="296"/>
      <c r="C1114" s="396" t="s">
        <v>78</v>
      </c>
      <c r="D1114" s="961" t="s">
        <v>1049</v>
      </c>
      <c r="E1114" s="961"/>
      <c r="F1114" s="961"/>
      <c r="G1114" s="961"/>
      <c r="H1114" s="961"/>
      <c r="I1114" s="961"/>
      <c r="J1114" s="961"/>
      <c r="K1114" s="961"/>
      <c r="L1114" s="961"/>
      <c r="M1114" s="961"/>
      <c r="N1114" s="961"/>
      <c r="O1114" s="961"/>
      <c r="P1114" s="961"/>
      <c r="Q1114" s="961"/>
      <c r="R1114" s="961"/>
      <c r="S1114" s="962"/>
      <c r="T1114" s="962"/>
      <c r="U1114" s="962"/>
      <c r="V1114" s="962"/>
      <c r="W1114" s="962"/>
      <c r="X1114" s="654"/>
      <c r="Y1114" s="654"/>
      <c r="Z1114" s="654"/>
      <c r="AA1114" s="654"/>
      <c r="AB1114" s="654"/>
      <c r="AC1114" s="654"/>
      <c r="AD1114" s="654"/>
      <c r="AE1114" s="654"/>
      <c r="AF1114" s="655"/>
    </row>
    <row r="1115" spans="1:34" ht="15" x14ac:dyDescent="0.25">
      <c r="A1115" s="293"/>
      <c r="B1115" s="296"/>
      <c r="C1115" s="396" t="s">
        <v>85</v>
      </c>
      <c r="D1115" s="961" t="s">
        <v>1050</v>
      </c>
      <c r="E1115" s="961"/>
      <c r="F1115" s="961"/>
      <c r="G1115" s="961"/>
      <c r="H1115" s="961"/>
      <c r="I1115" s="961"/>
      <c r="J1115" s="961"/>
      <c r="K1115" s="961"/>
      <c r="L1115" s="961"/>
      <c r="M1115" s="961"/>
      <c r="N1115" s="961"/>
      <c r="O1115" s="961"/>
      <c r="P1115" s="961"/>
      <c r="Q1115" s="961"/>
      <c r="R1115" s="961"/>
      <c r="S1115" s="962"/>
      <c r="T1115" s="962"/>
      <c r="U1115" s="962"/>
      <c r="V1115" s="962"/>
      <c r="W1115" s="962"/>
      <c r="X1115" s="654"/>
      <c r="Y1115" s="654"/>
      <c r="Z1115" s="654"/>
      <c r="AA1115" s="654"/>
      <c r="AB1115" s="654"/>
      <c r="AC1115" s="654"/>
      <c r="AD1115" s="654"/>
      <c r="AE1115" s="654"/>
      <c r="AF1115" s="655"/>
    </row>
    <row r="1116" spans="1:34" ht="15" x14ac:dyDescent="0.25">
      <c r="A1116" s="293"/>
      <c r="B1116" s="296"/>
      <c r="C1116" s="396" t="s">
        <v>81</v>
      </c>
      <c r="D1116" s="961" t="s">
        <v>1051</v>
      </c>
      <c r="E1116" s="961"/>
      <c r="F1116" s="961"/>
      <c r="G1116" s="961"/>
      <c r="H1116" s="961"/>
      <c r="I1116" s="961"/>
      <c r="J1116" s="961"/>
      <c r="K1116" s="961"/>
      <c r="L1116" s="961"/>
      <c r="M1116" s="961"/>
      <c r="N1116" s="961"/>
      <c r="O1116" s="961"/>
      <c r="P1116" s="961"/>
      <c r="Q1116" s="961"/>
      <c r="R1116" s="961"/>
      <c r="S1116" s="962"/>
      <c r="T1116" s="962"/>
      <c r="U1116" s="962"/>
      <c r="V1116" s="962"/>
      <c r="W1116" s="962"/>
      <c r="X1116" s="654"/>
      <c r="Y1116" s="654"/>
      <c r="Z1116" s="654"/>
      <c r="AA1116" s="654"/>
      <c r="AB1116" s="654"/>
      <c r="AC1116" s="654"/>
      <c r="AD1116" s="654"/>
      <c r="AE1116" s="654"/>
      <c r="AF1116" s="655"/>
    </row>
    <row r="1117" spans="1:34" ht="15" x14ac:dyDescent="0.25">
      <c r="A1117" s="293"/>
      <c r="B1117" s="296"/>
      <c r="C1117" s="396" t="s">
        <v>90</v>
      </c>
      <c r="D1117" s="961" t="s">
        <v>1052</v>
      </c>
      <c r="E1117" s="961"/>
      <c r="F1117" s="961"/>
      <c r="G1117" s="961"/>
      <c r="H1117" s="961"/>
      <c r="I1117" s="961"/>
      <c r="J1117" s="961"/>
      <c r="K1117" s="961"/>
      <c r="L1117" s="961"/>
      <c r="M1117" s="961"/>
      <c r="N1117" s="961"/>
      <c r="O1117" s="961"/>
      <c r="P1117" s="961"/>
      <c r="Q1117" s="961"/>
      <c r="R1117" s="961"/>
      <c r="S1117" s="962"/>
      <c r="T1117" s="962"/>
      <c r="U1117" s="962"/>
      <c r="V1117" s="962"/>
      <c r="W1117" s="962"/>
      <c r="X1117" s="654"/>
      <c r="Y1117" s="654"/>
      <c r="Z1117" s="654"/>
      <c r="AA1117" s="654"/>
      <c r="AB1117" s="654"/>
      <c r="AC1117" s="654"/>
      <c r="AD1117" s="654"/>
      <c r="AE1117" s="654"/>
      <c r="AF1117" s="655"/>
    </row>
    <row r="1118" spans="1:34" ht="15" x14ac:dyDescent="0.25">
      <c r="A1118" s="293"/>
      <c r="B1118" s="296"/>
      <c r="C1118" s="396" t="s">
        <v>91</v>
      </c>
      <c r="D1118" s="961" t="s">
        <v>1053</v>
      </c>
      <c r="E1118" s="961"/>
      <c r="F1118" s="961"/>
      <c r="G1118" s="961"/>
      <c r="H1118" s="961"/>
      <c r="I1118" s="961"/>
      <c r="J1118" s="961"/>
      <c r="K1118" s="961"/>
      <c r="L1118" s="961"/>
      <c r="M1118" s="961"/>
      <c r="N1118" s="961"/>
      <c r="O1118" s="961"/>
      <c r="P1118" s="961"/>
      <c r="Q1118" s="961"/>
      <c r="R1118" s="961"/>
      <c r="S1118" s="962"/>
      <c r="T1118" s="962"/>
      <c r="U1118" s="962"/>
      <c r="V1118" s="962"/>
      <c r="W1118" s="962"/>
      <c r="X1118" s="654"/>
      <c r="Y1118" s="654"/>
      <c r="Z1118" s="654"/>
      <c r="AA1118" s="654"/>
      <c r="AB1118" s="654"/>
      <c r="AC1118" s="654"/>
      <c r="AD1118" s="654"/>
      <c r="AE1118" s="654"/>
      <c r="AF1118" s="655"/>
    </row>
    <row r="1119" spans="1:34" ht="15" x14ac:dyDescent="0.25">
      <c r="A1119" s="293"/>
      <c r="B1119" s="296"/>
      <c r="C1119" s="396" t="s">
        <v>92</v>
      </c>
      <c r="D1119" s="961" t="s">
        <v>1054</v>
      </c>
      <c r="E1119" s="961"/>
      <c r="F1119" s="961"/>
      <c r="G1119" s="961"/>
      <c r="H1119" s="961"/>
      <c r="I1119" s="961"/>
      <c r="J1119" s="961"/>
      <c r="K1119" s="961"/>
      <c r="L1119" s="961"/>
      <c r="M1119" s="961"/>
      <c r="N1119" s="961"/>
      <c r="O1119" s="961"/>
      <c r="P1119" s="961"/>
      <c r="Q1119" s="961"/>
      <c r="R1119" s="961"/>
      <c r="S1119" s="962"/>
      <c r="T1119" s="962"/>
      <c r="U1119" s="962"/>
      <c r="V1119" s="962"/>
      <c r="W1119" s="962"/>
      <c r="X1119" s="656"/>
      <c r="Y1119" s="656"/>
      <c r="Z1119" s="656"/>
      <c r="AA1119" s="656"/>
      <c r="AB1119" s="656"/>
      <c r="AC1119" s="656"/>
      <c r="AD1119" s="656"/>
      <c r="AE1119" s="656"/>
      <c r="AF1119" s="657"/>
    </row>
    <row r="1120" spans="1:34" ht="15" x14ac:dyDescent="0.25">
      <c r="A1120" s="293"/>
      <c r="B1120" s="296"/>
      <c r="C1120" s="396" t="s">
        <v>83</v>
      </c>
      <c r="D1120" s="961" t="s">
        <v>84</v>
      </c>
      <c r="E1120" s="961"/>
      <c r="F1120" s="961"/>
      <c r="G1120" s="961"/>
      <c r="H1120" s="961"/>
      <c r="I1120" s="961"/>
      <c r="J1120" s="961"/>
      <c r="K1120" s="961"/>
      <c r="L1120" s="961"/>
      <c r="M1120" s="961"/>
      <c r="N1120" s="961"/>
      <c r="O1120" s="961"/>
      <c r="P1120" s="961"/>
      <c r="Q1120" s="961"/>
      <c r="R1120" s="961"/>
      <c r="S1120" s="962"/>
      <c r="T1120" s="962"/>
      <c r="U1120" s="962"/>
      <c r="V1120" s="962"/>
      <c r="W1120" s="962"/>
      <c r="X1120" s="296"/>
      <c r="Y1120" s="296"/>
      <c r="Z1120" s="296"/>
      <c r="AA1120" s="296"/>
      <c r="AB1120" s="296"/>
      <c r="AC1120" s="296"/>
      <c r="AD1120" s="296"/>
      <c r="AE1120" s="296"/>
      <c r="AF1120" s="616"/>
    </row>
    <row r="1121" spans="1:32" ht="15" x14ac:dyDescent="0.25">
      <c r="A1121" s="293"/>
      <c r="B1121" s="863" t="str">
        <f>IF(AND(COUNTIF(S1119:W1120,"x")&gt;0,COUNTIF(S1113:W1120,"x")&gt;1),"ERROR: Las opciones 7 y 9 excluyen al resto de las opciones","")</f>
        <v/>
      </c>
      <c r="C1121" s="863"/>
      <c r="D1121" s="863"/>
      <c r="E1121" s="863"/>
      <c r="F1121" s="863"/>
      <c r="G1121" s="863"/>
      <c r="H1121" s="863"/>
      <c r="I1121" s="863"/>
      <c r="J1121" s="863"/>
      <c r="K1121" s="863"/>
      <c r="L1121" s="863"/>
      <c r="M1121" s="863"/>
      <c r="N1121" s="863"/>
      <c r="O1121" s="863"/>
      <c r="P1121" s="863"/>
      <c r="Q1121" s="863"/>
      <c r="R1121" s="863"/>
      <c r="S1121" s="863"/>
      <c r="T1121" s="863"/>
      <c r="U1121" s="863"/>
      <c r="V1121" s="863"/>
      <c r="W1121" s="863"/>
      <c r="X1121" s="863"/>
      <c r="Y1121" s="863"/>
      <c r="Z1121" s="863"/>
      <c r="AA1121" s="863"/>
      <c r="AB1121" s="863"/>
      <c r="AC1121" s="863"/>
      <c r="AD1121" s="863"/>
      <c r="AE1121" s="296"/>
      <c r="AF1121" s="616"/>
    </row>
    <row r="1122" spans="1:32" ht="15" x14ac:dyDescent="0.25">
      <c r="A1122" s="293"/>
      <c r="B1122" s="863" t="str">
        <f>IF(OR(AG1111=40,AND(COUNTIF(S1119:W1120,"X")&gt;0,COUNTBLANK(S1113:W1118)=30),AND(COUNTIF(S1119:W1120,"X")=0,COUNTBLANK(S1113:W1118)=24)),"","ERROR: Responder a lo solicitado, en caso de no contar o no saber la información solicitada señale la opción correspondiente")</f>
        <v/>
      </c>
      <c r="C1122" s="863"/>
      <c r="D1122" s="863"/>
      <c r="E1122" s="863"/>
      <c r="F1122" s="863"/>
      <c r="G1122" s="863"/>
      <c r="H1122" s="863"/>
      <c r="I1122" s="863"/>
      <c r="J1122" s="863"/>
      <c r="K1122" s="863"/>
      <c r="L1122" s="863"/>
      <c r="M1122" s="863"/>
      <c r="N1122" s="863"/>
      <c r="O1122" s="863"/>
      <c r="P1122" s="863"/>
      <c r="Q1122" s="863"/>
      <c r="R1122" s="863"/>
      <c r="S1122" s="863"/>
      <c r="T1122" s="863"/>
      <c r="U1122" s="863"/>
      <c r="V1122" s="863"/>
      <c r="W1122" s="863"/>
      <c r="X1122" s="863"/>
      <c r="Y1122" s="863"/>
      <c r="Z1122" s="863"/>
      <c r="AA1122" s="863"/>
      <c r="AB1122" s="863"/>
      <c r="AC1122" s="863"/>
      <c r="AD1122" s="863"/>
      <c r="AE1122" s="296"/>
      <c r="AF1122" s="616"/>
    </row>
    <row r="1123" spans="1:32" ht="15" x14ac:dyDescent="0.25">
      <c r="A1123" s="293"/>
      <c r="B1123" s="296"/>
      <c r="C1123" s="296"/>
      <c r="D1123" s="296"/>
      <c r="E1123" s="296"/>
      <c r="F1123" s="296"/>
      <c r="G1123" s="953" t="s">
        <v>488</v>
      </c>
      <c r="H1123" s="954"/>
      <c r="I1123" s="954"/>
      <c r="J1123" s="954"/>
      <c r="K1123" s="954"/>
      <c r="L1123" s="954"/>
      <c r="M1123" s="954"/>
      <c r="N1123" s="954"/>
      <c r="O1123" s="954"/>
      <c r="P1123" s="954"/>
      <c r="Q1123" s="954"/>
      <c r="R1123" s="955"/>
      <c r="S1123" s="296"/>
      <c r="T1123" s="296"/>
      <c r="U1123" s="296"/>
      <c r="V1123" s="296"/>
      <c r="W1123" s="296"/>
      <c r="X1123" s="296"/>
      <c r="Y1123" s="296"/>
      <c r="Z1123" s="296"/>
      <c r="AA1123" s="296"/>
      <c r="AB1123" s="296"/>
      <c r="AC1123" s="296"/>
      <c r="AD1123" s="296"/>
      <c r="AE1123" s="296"/>
      <c r="AF1123" s="616"/>
    </row>
    <row r="1124" spans="1:32" ht="15" x14ac:dyDescent="0.25">
      <c r="A1124" s="293"/>
      <c r="B1124" s="296"/>
      <c r="C1124" s="296"/>
      <c r="D1124" s="296"/>
      <c r="E1124" s="296"/>
      <c r="F1124" s="296"/>
      <c r="G1124" s="781" t="s">
        <v>77</v>
      </c>
      <c r="H1124" s="947" t="s">
        <v>418</v>
      </c>
      <c r="I1124" s="948"/>
      <c r="J1124" s="948"/>
      <c r="K1124" s="948"/>
      <c r="L1124" s="948"/>
      <c r="M1124" s="948"/>
      <c r="N1124" s="948"/>
      <c r="O1124" s="948"/>
      <c r="P1124" s="948"/>
      <c r="Q1124" s="948"/>
      <c r="R1124" s="949"/>
      <c r="S1124" s="296"/>
      <c r="T1124" s="296"/>
      <c r="U1124" s="296"/>
      <c r="V1124" s="296"/>
      <c r="W1124" s="296"/>
      <c r="X1124" s="296"/>
      <c r="Y1124" s="296"/>
      <c r="Z1124" s="296"/>
      <c r="AA1124" s="296"/>
      <c r="AB1124" s="296"/>
      <c r="AC1124" s="296"/>
      <c r="AD1124" s="296"/>
      <c r="AE1124" s="296"/>
      <c r="AF1124" s="616"/>
    </row>
    <row r="1125" spans="1:32" ht="15" x14ac:dyDescent="0.25">
      <c r="A1125" s="293"/>
      <c r="B1125" s="296"/>
      <c r="C1125" s="296"/>
      <c r="D1125" s="296"/>
      <c r="E1125" s="296"/>
      <c r="F1125" s="296"/>
      <c r="G1125" s="782" t="s">
        <v>78</v>
      </c>
      <c r="H1125" s="947" t="s">
        <v>419</v>
      </c>
      <c r="I1125" s="948"/>
      <c r="J1125" s="948"/>
      <c r="K1125" s="948"/>
      <c r="L1125" s="948"/>
      <c r="M1125" s="948"/>
      <c r="N1125" s="948"/>
      <c r="O1125" s="948"/>
      <c r="P1125" s="948"/>
      <c r="Q1125" s="948"/>
      <c r="R1125" s="949"/>
      <c r="S1125" s="296"/>
      <c r="T1125" s="296"/>
      <c r="U1125" s="296"/>
      <c r="V1125" s="296"/>
      <c r="W1125" s="296"/>
      <c r="X1125" s="296"/>
      <c r="Y1125" s="296"/>
      <c r="Z1125" s="296"/>
      <c r="AA1125" s="296"/>
      <c r="AB1125" s="296"/>
      <c r="AC1125" s="296"/>
      <c r="AD1125" s="296"/>
      <c r="AE1125" s="296"/>
      <c r="AF1125" s="616"/>
    </row>
    <row r="1126" spans="1:32" ht="15" x14ac:dyDescent="0.25">
      <c r="A1126" s="293"/>
      <c r="B1126" s="296"/>
      <c r="C1126" s="296"/>
      <c r="D1126" s="296"/>
      <c r="E1126" s="296"/>
      <c r="F1126" s="296"/>
      <c r="G1126" s="782" t="s">
        <v>85</v>
      </c>
      <c r="H1126" s="947" t="s">
        <v>420</v>
      </c>
      <c r="I1126" s="948"/>
      <c r="J1126" s="948"/>
      <c r="K1126" s="948"/>
      <c r="L1126" s="948"/>
      <c r="M1126" s="948"/>
      <c r="N1126" s="948"/>
      <c r="O1126" s="948"/>
      <c r="P1126" s="948"/>
      <c r="Q1126" s="948"/>
      <c r="R1126" s="949"/>
      <c r="S1126" s="296"/>
      <c r="T1126" s="296"/>
      <c r="U1126" s="296"/>
      <c r="V1126" s="296"/>
      <c r="W1126" s="296"/>
      <c r="X1126" s="296"/>
      <c r="Y1126" s="296"/>
      <c r="Z1126" s="296"/>
      <c r="AA1126" s="296"/>
      <c r="AB1126" s="296"/>
      <c r="AC1126" s="296"/>
      <c r="AD1126" s="296"/>
      <c r="AE1126" s="296"/>
      <c r="AF1126" s="616"/>
    </row>
    <row r="1127" spans="1:32" ht="15" x14ac:dyDescent="0.25">
      <c r="A1127" s="293"/>
      <c r="B1127" s="296"/>
      <c r="C1127" s="296"/>
      <c r="D1127" s="296"/>
      <c r="E1127" s="296"/>
      <c r="F1127" s="296"/>
      <c r="G1127" s="782" t="s">
        <v>81</v>
      </c>
      <c r="H1127" s="947" t="s">
        <v>421</v>
      </c>
      <c r="I1127" s="948"/>
      <c r="J1127" s="948"/>
      <c r="K1127" s="948"/>
      <c r="L1127" s="948"/>
      <c r="M1127" s="948"/>
      <c r="N1127" s="948"/>
      <c r="O1127" s="948"/>
      <c r="P1127" s="948"/>
      <c r="Q1127" s="948"/>
      <c r="R1127" s="949"/>
      <c r="S1127" s="296"/>
      <c r="T1127" s="296"/>
      <c r="U1127" s="296"/>
      <c r="V1127" s="296"/>
      <c r="W1127" s="296"/>
      <c r="X1127" s="296"/>
      <c r="Y1127" s="296"/>
      <c r="Z1127" s="296"/>
      <c r="AA1127" s="296"/>
      <c r="AB1127" s="296"/>
      <c r="AC1127" s="296"/>
      <c r="AD1127" s="296"/>
      <c r="AE1127" s="296"/>
      <c r="AF1127" s="616"/>
    </row>
    <row r="1128" spans="1:32" ht="15" x14ac:dyDescent="0.25">
      <c r="A1128" s="293"/>
      <c r="B1128" s="296"/>
      <c r="C1128" s="296"/>
      <c r="D1128" s="296"/>
      <c r="E1128" s="296"/>
      <c r="F1128" s="296"/>
      <c r="G1128" s="782" t="s">
        <v>83</v>
      </c>
      <c r="H1128" s="947" t="s">
        <v>422</v>
      </c>
      <c r="I1128" s="948"/>
      <c r="J1128" s="948"/>
      <c r="K1128" s="948"/>
      <c r="L1128" s="948"/>
      <c r="M1128" s="948"/>
      <c r="N1128" s="948"/>
      <c r="O1128" s="948"/>
      <c r="P1128" s="948"/>
      <c r="Q1128" s="948"/>
      <c r="R1128" s="949"/>
      <c r="S1128" s="296"/>
      <c r="T1128" s="296"/>
      <c r="U1128" s="296"/>
      <c r="V1128" s="296"/>
      <c r="W1128" s="296"/>
      <c r="X1128" s="296"/>
      <c r="Y1128" s="296"/>
      <c r="Z1128" s="296"/>
      <c r="AA1128" s="296"/>
      <c r="AB1128" s="296"/>
      <c r="AC1128" s="296"/>
      <c r="AD1128" s="296"/>
      <c r="AE1128" s="296"/>
      <c r="AF1128" s="616"/>
    </row>
    <row r="1129" spans="1:32" ht="15" x14ac:dyDescent="0.25">
      <c r="A1129" s="293"/>
      <c r="B1129" s="296"/>
      <c r="C1129" s="296"/>
      <c r="D1129" s="296"/>
      <c r="E1129" s="296"/>
      <c r="F1129" s="296"/>
      <c r="G1129" s="783"/>
      <c r="H1129" s="504"/>
      <c r="I1129" s="504"/>
      <c r="J1129" s="504"/>
      <c r="K1129" s="504"/>
      <c r="L1129" s="504"/>
      <c r="M1129" s="504"/>
      <c r="N1129" s="504"/>
      <c r="O1129" s="504"/>
      <c r="P1129" s="504"/>
      <c r="Q1129" s="504"/>
      <c r="R1129" s="504"/>
      <c r="S1129" s="296"/>
      <c r="T1129" s="296"/>
      <c r="U1129" s="296"/>
      <c r="V1129" s="296"/>
      <c r="W1129" s="296"/>
      <c r="X1129" s="296"/>
      <c r="Y1129" s="296"/>
      <c r="Z1129" s="296"/>
      <c r="AA1129" s="296"/>
      <c r="AB1129" s="296"/>
      <c r="AC1129" s="296"/>
      <c r="AD1129" s="296"/>
      <c r="AE1129" s="296"/>
      <c r="AF1129" s="616"/>
    </row>
    <row r="1130" spans="1:32" ht="15" x14ac:dyDescent="0.25">
      <c r="A1130" s="293"/>
      <c r="B1130" s="296"/>
      <c r="C1130" s="381" t="str">
        <f>IF(OR(AND(C1090="",I1090=""),AND(C1090="X",I1090&lt;&gt;"")),"","ERROR: Especifique el código otro")</f>
        <v/>
      </c>
      <c r="D1130" s="381"/>
      <c r="E1130" s="381"/>
      <c r="F1130" s="381"/>
      <c r="G1130" s="381"/>
      <c r="H1130" s="381"/>
      <c r="I1130" s="381"/>
      <c r="J1130" s="381"/>
      <c r="K1130" s="381"/>
      <c r="L1130" s="381"/>
      <c r="M1130" s="381"/>
      <c r="N1130" s="381"/>
      <c r="O1130" s="381"/>
      <c r="P1130" s="381"/>
      <c r="Q1130" s="381"/>
      <c r="R1130" s="381"/>
      <c r="S1130" s="381"/>
      <c r="T1130" s="381"/>
      <c r="U1130" s="381"/>
      <c r="V1130" s="381"/>
      <c r="W1130" s="381"/>
      <c r="X1130" s="381"/>
      <c r="Y1130" s="381"/>
      <c r="Z1130" s="381"/>
      <c r="AA1130" s="381"/>
      <c r="AB1130" s="381"/>
      <c r="AC1130" s="381"/>
      <c r="AD1130" s="381"/>
      <c r="AE1130" s="381"/>
      <c r="AF1130" s="616"/>
    </row>
    <row r="1131" spans="1:32" ht="15" x14ac:dyDescent="0.25">
      <c r="A1131" s="293"/>
      <c r="B1131" s="296"/>
      <c r="C1131" s="381"/>
      <c r="D1131" s="381"/>
      <c r="E1131" s="381"/>
      <c r="F1131" s="381"/>
      <c r="G1131" s="381"/>
      <c r="H1131" s="381"/>
      <c r="I1131" s="381"/>
      <c r="J1131" s="381"/>
      <c r="K1131" s="381"/>
      <c r="L1131" s="381"/>
      <c r="M1131" s="381"/>
      <c r="N1131" s="381"/>
      <c r="O1131" s="381"/>
      <c r="P1131" s="381"/>
      <c r="Q1131" s="381"/>
      <c r="R1131" s="381"/>
      <c r="S1131" s="381"/>
      <c r="T1131" s="381"/>
      <c r="U1131" s="381"/>
      <c r="V1131" s="381"/>
      <c r="W1131" s="381"/>
      <c r="X1131" s="381"/>
      <c r="Y1131" s="381"/>
      <c r="Z1131" s="381"/>
      <c r="AA1131" s="381"/>
      <c r="AB1131" s="381"/>
      <c r="AC1131" s="381"/>
      <c r="AD1131" s="381"/>
      <c r="AE1131" s="381"/>
      <c r="AF1131" s="616"/>
    </row>
    <row r="1132" spans="1:32" ht="33" customHeight="1" x14ac:dyDescent="0.25">
      <c r="A1132" s="577" t="s">
        <v>1055</v>
      </c>
      <c r="B1132" s="844" t="s">
        <v>1056</v>
      </c>
      <c r="C1132" s="844"/>
      <c r="D1132" s="844"/>
      <c r="E1132" s="844"/>
      <c r="F1132" s="844"/>
      <c r="G1132" s="844"/>
      <c r="H1132" s="844"/>
      <c r="I1132" s="844"/>
      <c r="J1132" s="844"/>
      <c r="K1132" s="844"/>
      <c r="L1132" s="844"/>
      <c r="M1132" s="844"/>
      <c r="N1132" s="844"/>
      <c r="O1132" s="844"/>
      <c r="P1132" s="844"/>
      <c r="Q1132" s="844"/>
      <c r="R1132" s="844"/>
      <c r="S1132" s="844"/>
      <c r="T1132" s="844"/>
      <c r="U1132" s="844"/>
      <c r="V1132" s="844"/>
      <c r="W1132" s="844"/>
      <c r="X1132" s="844"/>
      <c r="Y1132" s="844"/>
      <c r="Z1132" s="844"/>
      <c r="AA1132" s="844"/>
      <c r="AB1132" s="844"/>
      <c r="AC1132" s="844"/>
      <c r="AD1132" s="844"/>
      <c r="AE1132" s="381"/>
      <c r="AF1132" s="616"/>
    </row>
    <row r="1133" spans="1:32" ht="15" x14ac:dyDescent="0.25">
      <c r="A1133" s="293"/>
      <c r="B1133" s="753"/>
      <c r="C1133" s="846" t="s">
        <v>108</v>
      </c>
      <c r="D1133" s="846"/>
      <c r="E1133" s="846"/>
      <c r="F1133" s="846"/>
      <c r="G1133" s="846"/>
      <c r="H1133" s="846"/>
      <c r="I1133" s="846"/>
      <c r="J1133" s="846"/>
      <c r="K1133" s="846"/>
      <c r="L1133" s="846"/>
      <c r="M1133" s="846"/>
      <c r="N1133" s="846"/>
      <c r="O1133" s="846"/>
      <c r="P1133" s="846"/>
      <c r="Q1133" s="846"/>
      <c r="R1133" s="846"/>
      <c r="S1133" s="846"/>
      <c r="T1133" s="846"/>
      <c r="U1133" s="846"/>
      <c r="V1133" s="846"/>
      <c r="W1133" s="846"/>
      <c r="X1133" s="846"/>
      <c r="Y1133" s="846"/>
      <c r="Z1133" s="846"/>
      <c r="AA1133" s="846"/>
      <c r="AB1133" s="846"/>
      <c r="AC1133" s="846"/>
      <c r="AD1133" s="846"/>
      <c r="AE1133" s="296"/>
      <c r="AF1133" s="616"/>
    </row>
    <row r="1134" spans="1:32" ht="15" x14ac:dyDescent="0.25">
      <c r="A1134" s="293"/>
      <c r="B1134" s="753"/>
      <c r="C1134" s="846" t="s">
        <v>1057</v>
      </c>
      <c r="D1134" s="846"/>
      <c r="E1134" s="846"/>
      <c r="F1134" s="846"/>
      <c r="G1134" s="846"/>
      <c r="H1134" s="846"/>
      <c r="I1134" s="846"/>
      <c r="J1134" s="846"/>
      <c r="K1134" s="846"/>
      <c r="L1134" s="846"/>
      <c r="M1134" s="846"/>
      <c r="N1134" s="846"/>
      <c r="O1134" s="846"/>
      <c r="P1134" s="846"/>
      <c r="Q1134" s="846"/>
      <c r="R1134" s="846"/>
      <c r="S1134" s="846"/>
      <c r="T1134" s="846"/>
      <c r="U1134" s="846"/>
      <c r="V1134" s="846"/>
      <c r="W1134" s="846"/>
      <c r="X1134" s="846"/>
      <c r="Y1134" s="846"/>
      <c r="Z1134" s="846"/>
      <c r="AA1134" s="846"/>
      <c r="AB1134" s="846"/>
      <c r="AC1134" s="846"/>
      <c r="AD1134" s="846"/>
      <c r="AE1134" s="296"/>
      <c r="AF1134" s="616"/>
    </row>
    <row r="1135" spans="1:32" ht="15.75" thickBot="1" x14ac:dyDescent="0.3">
      <c r="A1135" s="293"/>
      <c r="B1135" s="296"/>
      <c r="C1135" s="381"/>
      <c r="D1135" s="381"/>
      <c r="E1135" s="381"/>
      <c r="F1135" s="381"/>
      <c r="G1135" s="381"/>
      <c r="H1135" s="381"/>
      <c r="I1135" s="381"/>
      <c r="J1135" s="381"/>
      <c r="K1135" s="381"/>
      <c r="L1135" s="381"/>
      <c r="M1135" s="381"/>
      <c r="N1135" s="381"/>
      <c r="O1135" s="381"/>
      <c r="P1135" s="381"/>
      <c r="Q1135" s="381"/>
      <c r="R1135" s="381"/>
      <c r="S1135" s="381"/>
      <c r="T1135" s="381"/>
      <c r="U1135" s="381"/>
      <c r="V1135" s="381"/>
      <c r="W1135" s="381"/>
      <c r="X1135" s="381"/>
      <c r="Y1135" s="381"/>
      <c r="Z1135" s="381"/>
      <c r="AA1135" s="381"/>
      <c r="AB1135" s="381"/>
      <c r="AC1135" s="381"/>
      <c r="AD1135" s="381"/>
      <c r="AE1135" s="381"/>
      <c r="AF1135" s="616"/>
    </row>
    <row r="1136" spans="1:32" ht="15.75" thickBot="1" x14ac:dyDescent="0.3">
      <c r="A1136" s="293"/>
      <c r="B1136" s="296"/>
      <c r="C1136" s="368"/>
      <c r="D1136" s="784" t="s">
        <v>1058</v>
      </c>
      <c r="E1136" s="784"/>
      <c r="F1136" s="784"/>
      <c r="G1136" s="784"/>
      <c r="H1136" s="785"/>
      <c r="I1136" s="785"/>
      <c r="J1136" s="381"/>
      <c r="K1136" s="381"/>
      <c r="L1136" s="381"/>
      <c r="M1136" s="381"/>
      <c r="N1136" s="381"/>
      <c r="O1136" s="381"/>
      <c r="P1136" s="381"/>
      <c r="Q1136" s="381"/>
      <c r="R1136" s="381"/>
      <c r="S1136" s="381"/>
      <c r="T1136" s="381"/>
      <c r="U1136" s="381"/>
      <c r="V1136" s="381"/>
      <c r="W1136" s="381"/>
      <c r="X1136" s="381"/>
      <c r="Y1136" s="381"/>
      <c r="Z1136" s="381"/>
      <c r="AA1136" s="381"/>
      <c r="AB1136" s="381"/>
      <c r="AC1136" s="381"/>
      <c r="AD1136" s="381"/>
      <c r="AE1136" s="381"/>
      <c r="AF1136" s="616"/>
    </row>
    <row r="1137" spans="1:32" ht="15.75" thickBot="1" x14ac:dyDescent="0.3">
      <c r="A1137" s="293"/>
      <c r="B1137" s="296"/>
      <c r="C1137" s="368"/>
      <c r="D1137" s="784" t="s">
        <v>1059</v>
      </c>
      <c r="E1137" s="784"/>
      <c r="F1137" s="784"/>
      <c r="G1137" s="784"/>
      <c r="H1137" s="785"/>
      <c r="I1137" s="785"/>
      <c r="J1137" s="381"/>
      <c r="K1137" s="381"/>
      <c r="L1137" s="381"/>
      <c r="M1137" s="381"/>
      <c r="N1137" s="381"/>
      <c r="O1137" s="381"/>
      <c r="P1137" s="381"/>
      <c r="Q1137" s="381"/>
      <c r="R1137" s="381"/>
      <c r="S1137" s="381"/>
      <c r="T1137" s="381"/>
      <c r="U1137" s="381"/>
      <c r="V1137" s="381"/>
      <c r="W1137" s="381"/>
      <c r="X1137" s="381"/>
      <c r="Y1137" s="381"/>
      <c r="Z1137" s="381"/>
      <c r="AA1137" s="381"/>
      <c r="AB1137" s="381"/>
      <c r="AC1137" s="381"/>
      <c r="AD1137" s="381"/>
      <c r="AE1137" s="381"/>
      <c r="AF1137" s="616"/>
    </row>
    <row r="1138" spans="1:32" ht="15.75" thickBot="1" x14ac:dyDescent="0.3">
      <c r="A1138" s="293"/>
      <c r="B1138" s="296"/>
      <c r="C1138" s="368"/>
      <c r="D1138" s="784" t="s">
        <v>1060</v>
      </c>
      <c r="E1138" s="784"/>
      <c r="F1138" s="784"/>
      <c r="G1138" s="784"/>
      <c r="H1138" s="785"/>
      <c r="I1138" s="785"/>
      <c r="J1138" s="381"/>
      <c r="K1138" s="381"/>
      <c r="L1138" s="381"/>
      <c r="M1138" s="381"/>
      <c r="N1138" s="381"/>
      <c r="O1138" s="381"/>
      <c r="P1138" s="381"/>
      <c r="Q1138" s="381"/>
      <c r="R1138" s="381"/>
      <c r="S1138" s="381"/>
      <c r="T1138" s="381"/>
      <c r="U1138" s="381"/>
      <c r="V1138" s="381"/>
      <c r="W1138" s="381"/>
      <c r="X1138" s="381"/>
      <c r="Y1138" s="381"/>
      <c r="Z1138" s="381"/>
      <c r="AA1138" s="381"/>
      <c r="AB1138" s="381"/>
      <c r="AC1138" s="381"/>
      <c r="AD1138" s="381"/>
      <c r="AE1138" s="381"/>
      <c r="AF1138" s="616"/>
    </row>
    <row r="1139" spans="1:32" ht="15.75" thickBot="1" x14ac:dyDescent="0.3">
      <c r="A1139" s="293"/>
      <c r="B1139" s="296"/>
      <c r="C1139" s="368"/>
      <c r="D1139" s="784" t="s">
        <v>1061</v>
      </c>
      <c r="E1139" s="784"/>
      <c r="F1139" s="784"/>
      <c r="G1139" s="784"/>
      <c r="H1139" s="784"/>
      <c r="I1139" s="784"/>
      <c r="J1139" s="381"/>
      <c r="K1139" s="381"/>
      <c r="L1139" s="381"/>
      <c r="M1139" s="381"/>
      <c r="N1139" s="381"/>
      <c r="O1139" s="381"/>
      <c r="P1139" s="381"/>
      <c r="Q1139" s="381"/>
      <c r="R1139" s="381"/>
      <c r="S1139" s="381"/>
      <c r="T1139" s="381"/>
      <c r="U1139" s="381"/>
      <c r="V1139" s="381"/>
      <c r="W1139" s="381"/>
      <c r="X1139" s="381"/>
      <c r="Y1139" s="381"/>
      <c r="Z1139" s="381"/>
      <c r="AA1139" s="381"/>
      <c r="AB1139" s="381"/>
      <c r="AC1139" s="381"/>
      <c r="AD1139" s="381"/>
      <c r="AE1139" s="381"/>
      <c r="AF1139" s="616"/>
    </row>
    <row r="1140" spans="1:32" ht="15.75" thickBot="1" x14ac:dyDescent="0.3">
      <c r="A1140" s="293"/>
      <c r="B1140" s="296"/>
      <c r="C1140" s="368"/>
      <c r="D1140" s="293" t="s">
        <v>70</v>
      </c>
      <c r="E1140" s="381"/>
      <c r="F1140" s="381"/>
      <c r="G1140" s="381"/>
      <c r="H1140" s="381"/>
      <c r="I1140" s="381"/>
      <c r="J1140" s="381"/>
      <c r="K1140" s="381"/>
      <c r="L1140" s="381"/>
      <c r="M1140" s="381"/>
      <c r="N1140" s="381"/>
      <c r="O1140" s="381"/>
      <c r="P1140" s="381"/>
      <c r="Q1140" s="381"/>
      <c r="R1140" s="381"/>
      <c r="S1140" s="381"/>
      <c r="T1140" s="381"/>
      <c r="U1140" s="381"/>
      <c r="V1140" s="381"/>
      <c r="W1140" s="381"/>
      <c r="X1140" s="381"/>
      <c r="Y1140" s="381"/>
      <c r="Z1140" s="381"/>
      <c r="AA1140" s="381"/>
      <c r="AB1140" s="381"/>
      <c r="AC1140" s="381"/>
      <c r="AD1140" s="381"/>
      <c r="AE1140" s="381"/>
      <c r="AF1140" s="616"/>
    </row>
    <row r="1141" spans="1:32" ht="15" x14ac:dyDescent="0.25">
      <c r="A1141" s="293"/>
      <c r="B1141" s="863" t="str">
        <f>IF(AND(COUNTIF(C1139:C1140,"x")&gt;0,COUNTIF(C1136:C1140,"x")&gt;1),"ERROR: Las opciones 7 y 9 excluyen al resto de las opciones","")</f>
        <v/>
      </c>
      <c r="C1141" s="863"/>
      <c r="D1141" s="863"/>
      <c r="E1141" s="863"/>
      <c r="F1141" s="863"/>
      <c r="G1141" s="863"/>
      <c r="H1141" s="863"/>
      <c r="I1141" s="863"/>
      <c r="J1141" s="863"/>
      <c r="K1141" s="863"/>
      <c r="L1141" s="863"/>
      <c r="M1141" s="863"/>
      <c r="N1141" s="863"/>
      <c r="O1141" s="863"/>
      <c r="P1141" s="863"/>
      <c r="Q1141" s="863"/>
      <c r="R1141" s="863"/>
      <c r="S1141" s="863"/>
      <c r="T1141" s="863"/>
      <c r="U1141" s="863"/>
      <c r="V1141" s="863"/>
      <c r="W1141" s="863"/>
      <c r="X1141" s="863"/>
      <c r="Y1141" s="863"/>
      <c r="Z1141" s="863"/>
      <c r="AA1141" s="863"/>
      <c r="AB1141" s="863"/>
      <c r="AC1141" s="863"/>
      <c r="AD1141" s="863"/>
      <c r="AE1141" s="381"/>
      <c r="AF1141" s="616"/>
    </row>
    <row r="1142" spans="1:32" ht="15" x14ac:dyDescent="0.25">
      <c r="A1142" s="293"/>
      <c r="B1142" s="296"/>
      <c r="C1142" s="381"/>
      <c r="D1142" s="381"/>
      <c r="E1142" s="381"/>
      <c r="F1142" s="381"/>
      <c r="G1142" s="381"/>
      <c r="H1142" s="381"/>
      <c r="I1142" s="381"/>
      <c r="J1142" s="381"/>
      <c r="K1142" s="381"/>
      <c r="L1142" s="381"/>
      <c r="M1142" s="381"/>
      <c r="N1142" s="381"/>
      <c r="O1142" s="381"/>
      <c r="P1142" s="381"/>
      <c r="Q1142" s="381"/>
      <c r="R1142" s="381"/>
      <c r="S1142" s="381"/>
      <c r="T1142" s="381"/>
      <c r="U1142" s="381"/>
      <c r="V1142" s="381"/>
      <c r="W1142" s="381"/>
      <c r="X1142" s="381"/>
      <c r="Y1142" s="381"/>
      <c r="Z1142" s="381"/>
      <c r="AA1142" s="381"/>
      <c r="AB1142" s="381"/>
      <c r="AC1142" s="381"/>
      <c r="AD1142" s="381"/>
      <c r="AE1142" s="381"/>
      <c r="AF1142" s="616"/>
    </row>
    <row r="1143" spans="1:32" ht="15" x14ac:dyDescent="0.25">
      <c r="A1143" s="293"/>
      <c r="B1143" s="296"/>
      <c r="C1143" s="381"/>
      <c r="D1143" s="381"/>
      <c r="E1143" s="381"/>
      <c r="F1143" s="381"/>
      <c r="G1143" s="381"/>
      <c r="H1143" s="381"/>
      <c r="I1143" s="381"/>
      <c r="J1143" s="381"/>
      <c r="K1143" s="381"/>
      <c r="L1143" s="381"/>
      <c r="M1143" s="381"/>
      <c r="N1143" s="381"/>
      <c r="O1143" s="381"/>
      <c r="P1143" s="381"/>
      <c r="Q1143" s="381"/>
      <c r="R1143" s="381"/>
      <c r="S1143" s="381"/>
      <c r="T1143" s="381"/>
      <c r="U1143" s="381"/>
      <c r="V1143" s="381"/>
      <c r="W1143" s="381"/>
      <c r="X1143" s="381"/>
      <c r="Y1143" s="381"/>
      <c r="Z1143" s="381"/>
      <c r="AA1143" s="381"/>
      <c r="AB1143" s="381"/>
      <c r="AC1143" s="381"/>
      <c r="AD1143" s="381"/>
      <c r="AE1143" s="381"/>
      <c r="AF1143" s="616"/>
    </row>
    <row r="1144" spans="1:32" ht="33" customHeight="1" x14ac:dyDescent="0.25">
      <c r="A1144" s="577" t="s">
        <v>1062</v>
      </c>
      <c r="B1144" s="844" t="s">
        <v>1063</v>
      </c>
      <c r="C1144" s="844"/>
      <c r="D1144" s="844"/>
      <c r="E1144" s="844"/>
      <c r="F1144" s="844"/>
      <c r="G1144" s="844"/>
      <c r="H1144" s="844"/>
      <c r="I1144" s="844"/>
      <c r="J1144" s="844"/>
      <c r="K1144" s="844"/>
      <c r="L1144" s="844"/>
      <c r="M1144" s="844"/>
      <c r="N1144" s="844"/>
      <c r="O1144" s="844"/>
      <c r="P1144" s="844"/>
      <c r="Q1144" s="844"/>
      <c r="R1144" s="844"/>
      <c r="S1144" s="844"/>
      <c r="T1144" s="844"/>
      <c r="U1144" s="844"/>
      <c r="V1144" s="844"/>
      <c r="W1144" s="844"/>
      <c r="X1144" s="844"/>
      <c r="Y1144" s="844"/>
      <c r="Z1144" s="844"/>
      <c r="AA1144" s="844"/>
      <c r="AB1144" s="844"/>
      <c r="AC1144" s="844"/>
      <c r="AD1144" s="844"/>
      <c r="AE1144" s="381"/>
      <c r="AF1144" s="616"/>
    </row>
    <row r="1145" spans="1:32" ht="30" customHeight="1" x14ac:dyDescent="0.25">
      <c r="A1145" s="773"/>
      <c r="B1145" s="779"/>
      <c r="C1145" s="941" t="s">
        <v>1064</v>
      </c>
      <c r="D1145" s="941"/>
      <c r="E1145" s="941"/>
      <c r="F1145" s="941"/>
      <c r="G1145" s="941"/>
      <c r="H1145" s="941"/>
      <c r="I1145" s="941"/>
      <c r="J1145" s="941"/>
      <c r="K1145" s="941"/>
      <c r="L1145" s="941"/>
      <c r="M1145" s="941"/>
      <c r="N1145" s="941"/>
      <c r="O1145" s="941"/>
      <c r="P1145" s="941"/>
      <c r="Q1145" s="941"/>
      <c r="R1145" s="941"/>
      <c r="S1145" s="941"/>
      <c r="T1145" s="941"/>
      <c r="U1145" s="941"/>
      <c r="V1145" s="941"/>
      <c r="W1145" s="941"/>
      <c r="X1145" s="941"/>
      <c r="Y1145" s="941"/>
      <c r="Z1145" s="941"/>
      <c r="AA1145" s="941"/>
      <c r="AB1145" s="941"/>
      <c r="AC1145" s="941"/>
      <c r="AD1145" s="941"/>
      <c r="AE1145" s="296"/>
      <c r="AF1145" s="616"/>
    </row>
    <row r="1146" spans="1:32" ht="15" x14ac:dyDescent="0.25">
      <c r="A1146" s="773"/>
      <c r="B1146" s="774"/>
      <c r="C1146" s="845" t="s">
        <v>1014</v>
      </c>
      <c r="D1146" s="845"/>
      <c r="E1146" s="845"/>
      <c r="F1146" s="845"/>
      <c r="G1146" s="845"/>
      <c r="H1146" s="845"/>
      <c r="I1146" s="845"/>
      <c r="J1146" s="845"/>
      <c r="K1146" s="845"/>
      <c r="L1146" s="845"/>
      <c r="M1146" s="845"/>
      <c r="N1146" s="845"/>
      <c r="O1146" s="845"/>
      <c r="P1146" s="845"/>
      <c r="Q1146" s="845"/>
      <c r="R1146" s="845"/>
      <c r="S1146" s="845"/>
      <c r="T1146" s="845"/>
      <c r="U1146" s="845"/>
      <c r="V1146" s="845"/>
      <c r="W1146" s="845"/>
      <c r="X1146" s="845"/>
      <c r="Y1146" s="845"/>
      <c r="Z1146" s="845"/>
      <c r="AA1146" s="845"/>
      <c r="AB1146" s="845"/>
      <c r="AC1146" s="845"/>
      <c r="AD1146" s="845"/>
      <c r="AE1146" s="296"/>
      <c r="AF1146" s="616"/>
    </row>
    <row r="1147" spans="1:32" ht="15" x14ac:dyDescent="0.25">
      <c r="A1147" s="293"/>
      <c r="B1147" s="296"/>
      <c r="C1147" s="381"/>
      <c r="D1147" s="381"/>
      <c r="E1147" s="381"/>
      <c r="F1147" s="381"/>
      <c r="G1147" s="381"/>
      <c r="H1147" s="381"/>
      <c r="I1147" s="381"/>
      <c r="J1147" s="381"/>
      <c r="K1147" s="381"/>
      <c r="L1147" s="381"/>
      <c r="M1147" s="381"/>
      <c r="N1147" s="381"/>
      <c r="O1147" s="381"/>
      <c r="P1147" s="381"/>
      <c r="Q1147" s="381"/>
      <c r="R1147" s="381"/>
      <c r="S1147" s="381"/>
      <c r="T1147" s="381"/>
      <c r="U1147" s="381"/>
      <c r="V1147" s="381"/>
      <c r="W1147" s="381"/>
      <c r="X1147" s="381"/>
      <c r="Y1147" s="381"/>
      <c r="Z1147" s="381"/>
      <c r="AA1147" s="381"/>
      <c r="AB1147" s="381"/>
      <c r="AC1147" s="381"/>
      <c r="AD1147" s="381"/>
      <c r="AE1147" s="381"/>
      <c r="AF1147" s="616"/>
    </row>
    <row r="1148" spans="1:32" ht="15" x14ac:dyDescent="0.25">
      <c r="A1148" s="293"/>
      <c r="B1148" s="296"/>
      <c r="C1148" s="381"/>
      <c r="D1148" s="381"/>
      <c r="E1148" s="381"/>
      <c r="F1148" s="381"/>
      <c r="G1148" s="381"/>
      <c r="H1148" s="381"/>
      <c r="I1148" s="381"/>
      <c r="J1148" s="381"/>
      <c r="K1148" s="381"/>
      <c r="L1148" s="381"/>
      <c r="M1148" s="381"/>
      <c r="N1148" s="381"/>
      <c r="O1148" s="381"/>
      <c r="P1148" s="381"/>
      <c r="Q1148" s="381"/>
      <c r="R1148" s="381"/>
      <c r="S1148" s="381"/>
      <c r="T1148" s="381"/>
      <c r="U1148" s="381"/>
      <c r="V1148" s="381"/>
      <c r="W1148" s="381"/>
      <c r="X1148" s="381"/>
      <c r="Y1148" s="381"/>
      <c r="Z1148" s="381"/>
      <c r="AA1148" s="381"/>
      <c r="AB1148" s="381"/>
      <c r="AC1148" s="381"/>
      <c r="AD1148" s="381"/>
      <c r="AE1148" s="381"/>
      <c r="AF1148" s="616"/>
    </row>
    <row r="1149" spans="1:32" ht="57" customHeight="1" x14ac:dyDescent="0.25">
      <c r="A1149" s="293"/>
      <c r="B1149" s="296"/>
      <c r="C1149" s="381"/>
      <c r="D1149" s="754"/>
      <c r="E1149" s="754"/>
      <c r="F1149" s="754"/>
      <c r="G1149" s="754"/>
      <c r="H1149" s="754"/>
      <c r="I1149" s="754"/>
      <c r="J1149" s="754"/>
      <c r="K1149" s="754"/>
      <c r="L1149" s="754"/>
      <c r="M1149" s="754"/>
      <c r="N1149" s="881" t="s">
        <v>1065</v>
      </c>
      <c r="O1149" s="881"/>
      <c r="P1149" s="881"/>
      <c r="Q1149" s="881"/>
      <c r="R1149" s="881"/>
      <c r="S1149" s="881"/>
      <c r="T1149" s="381"/>
      <c r="U1149" s="381"/>
      <c r="V1149" s="381"/>
      <c r="W1149" s="381"/>
      <c r="X1149" s="381"/>
      <c r="Y1149" s="381"/>
      <c r="Z1149" s="381"/>
      <c r="AA1149" s="381"/>
      <c r="AB1149" s="381"/>
      <c r="AC1149" s="381"/>
      <c r="AD1149" s="381"/>
      <c r="AE1149" s="381"/>
      <c r="AF1149" s="616"/>
    </row>
    <row r="1150" spans="1:32" ht="15" x14ac:dyDescent="0.25">
      <c r="A1150" s="293"/>
      <c r="B1150" s="296"/>
      <c r="C1150" s="381"/>
      <c r="D1150" s="396" t="s">
        <v>77</v>
      </c>
      <c r="E1150" s="848" t="s">
        <v>418</v>
      </c>
      <c r="F1150" s="849"/>
      <c r="G1150" s="849"/>
      <c r="H1150" s="849"/>
      <c r="I1150" s="849"/>
      <c r="J1150" s="849"/>
      <c r="K1150" s="849"/>
      <c r="L1150" s="849"/>
      <c r="M1150" s="850"/>
      <c r="N1150" s="920"/>
      <c r="O1150" s="920"/>
      <c r="P1150" s="920"/>
      <c r="Q1150" s="920"/>
      <c r="R1150" s="920"/>
      <c r="S1150" s="920"/>
      <c r="T1150" s="381"/>
      <c r="U1150" s="381"/>
      <c r="V1150" s="381"/>
      <c r="W1150" s="381"/>
      <c r="X1150" s="381"/>
      <c r="Y1150" s="381"/>
      <c r="Z1150" s="381"/>
      <c r="AA1150" s="381"/>
      <c r="AB1150" s="381"/>
      <c r="AC1150" s="381"/>
      <c r="AD1150" s="381"/>
      <c r="AE1150" s="381"/>
      <c r="AF1150" s="616"/>
    </row>
    <row r="1151" spans="1:32" ht="25.5" customHeight="1" x14ac:dyDescent="0.25">
      <c r="A1151" s="293"/>
      <c r="B1151" s="296"/>
      <c r="C1151" s="381"/>
      <c r="D1151" s="396" t="s">
        <v>78</v>
      </c>
      <c r="E1151" s="848" t="s">
        <v>419</v>
      </c>
      <c r="F1151" s="849"/>
      <c r="G1151" s="849"/>
      <c r="H1151" s="849"/>
      <c r="I1151" s="849"/>
      <c r="J1151" s="849"/>
      <c r="K1151" s="849"/>
      <c r="L1151" s="849"/>
      <c r="M1151" s="850"/>
      <c r="N1151" s="920"/>
      <c r="O1151" s="920"/>
      <c r="P1151" s="920"/>
      <c r="Q1151" s="920"/>
      <c r="R1151" s="920"/>
      <c r="S1151" s="920"/>
      <c r="T1151" s="381"/>
      <c r="U1151" s="381"/>
      <c r="V1151" s="381"/>
      <c r="W1151" s="381"/>
      <c r="X1151" s="381"/>
      <c r="Y1151" s="381"/>
      <c r="Z1151" s="381"/>
      <c r="AA1151" s="381"/>
      <c r="AB1151" s="381"/>
      <c r="AC1151" s="381"/>
      <c r="AD1151" s="381"/>
      <c r="AE1151" s="381"/>
      <c r="AF1151" s="616"/>
    </row>
    <row r="1152" spans="1:32" ht="25.5" customHeight="1" x14ac:dyDescent="0.25">
      <c r="A1152" s="293"/>
      <c r="B1152" s="296"/>
      <c r="C1152" s="381"/>
      <c r="D1152" s="396" t="s">
        <v>85</v>
      </c>
      <c r="E1152" s="848" t="s">
        <v>420</v>
      </c>
      <c r="F1152" s="849"/>
      <c r="G1152" s="849"/>
      <c r="H1152" s="849"/>
      <c r="I1152" s="849"/>
      <c r="J1152" s="849"/>
      <c r="K1152" s="849"/>
      <c r="L1152" s="849"/>
      <c r="M1152" s="850"/>
      <c r="N1152" s="920" t="s">
        <v>6547</v>
      </c>
      <c r="O1152" s="920"/>
      <c r="P1152" s="920"/>
      <c r="Q1152" s="920"/>
      <c r="R1152" s="920"/>
      <c r="S1152" s="920"/>
      <c r="T1152" s="381"/>
      <c r="U1152" s="381"/>
      <c r="V1152" s="381"/>
      <c r="W1152" s="381"/>
      <c r="X1152" s="381"/>
      <c r="Y1152" s="381"/>
      <c r="Z1152" s="381"/>
      <c r="AA1152" s="381"/>
      <c r="AB1152" s="381"/>
      <c r="AC1152" s="381"/>
      <c r="AD1152" s="381"/>
      <c r="AE1152" s="381"/>
      <c r="AF1152" s="616"/>
    </row>
    <row r="1153" spans="1:35" ht="15" x14ac:dyDescent="0.25">
      <c r="A1153" s="293"/>
      <c r="B1153" s="296"/>
      <c r="C1153" s="381"/>
      <c r="D1153" s="396" t="s">
        <v>81</v>
      </c>
      <c r="E1153" s="932" t="s">
        <v>1066</v>
      </c>
      <c r="F1153" s="933"/>
      <c r="G1153" s="933"/>
      <c r="H1153" s="933"/>
      <c r="I1153" s="933"/>
      <c r="J1153" s="933"/>
      <c r="K1153" s="933"/>
      <c r="L1153" s="933"/>
      <c r="M1153" s="934"/>
      <c r="N1153" s="920"/>
      <c r="O1153" s="920"/>
      <c r="P1153" s="920"/>
      <c r="Q1153" s="920"/>
      <c r="R1153" s="920"/>
      <c r="S1153" s="920"/>
      <c r="T1153" s="381"/>
      <c r="U1153" s="381"/>
      <c r="V1153" s="381"/>
      <c r="W1153" s="381"/>
      <c r="X1153" s="381"/>
      <c r="Y1153" s="381"/>
      <c r="Z1153" s="381"/>
      <c r="AA1153" s="381"/>
      <c r="AB1153" s="381"/>
      <c r="AC1153" s="381"/>
      <c r="AD1153" s="381"/>
      <c r="AE1153" s="381"/>
      <c r="AF1153" s="616"/>
    </row>
    <row r="1154" spans="1:35" ht="15" x14ac:dyDescent="0.25">
      <c r="A1154" s="293"/>
      <c r="B1154" s="296"/>
      <c r="C1154" s="381"/>
      <c r="D1154" s="396" t="s">
        <v>83</v>
      </c>
      <c r="E1154" s="932" t="s">
        <v>1067</v>
      </c>
      <c r="F1154" s="933"/>
      <c r="G1154" s="933"/>
      <c r="H1154" s="933"/>
      <c r="I1154" s="933"/>
      <c r="J1154" s="933"/>
      <c r="K1154" s="933"/>
      <c r="L1154" s="933"/>
      <c r="M1154" s="934"/>
      <c r="N1154" s="920"/>
      <c r="O1154" s="920"/>
      <c r="P1154" s="920"/>
      <c r="Q1154" s="920"/>
      <c r="R1154" s="920"/>
      <c r="S1154" s="920"/>
      <c r="T1154" s="381"/>
      <c r="U1154" s="381"/>
      <c r="V1154" s="381"/>
      <c r="W1154" s="381"/>
      <c r="X1154" s="381"/>
      <c r="Y1154" s="381"/>
      <c r="Z1154" s="381"/>
      <c r="AA1154" s="381"/>
      <c r="AB1154" s="381"/>
      <c r="AC1154" s="381"/>
      <c r="AD1154" s="381"/>
      <c r="AE1154" s="381"/>
      <c r="AF1154" s="616"/>
    </row>
    <row r="1155" spans="1:35" ht="15" x14ac:dyDescent="0.25">
      <c r="A1155" s="293"/>
      <c r="B1155" s="837" t="str">
        <f>IF(COUNTIF(N1150:S1154,"X")&gt;1,"ERROR: Seleccionar sólo un código","")</f>
        <v/>
      </c>
      <c r="C1155" s="837"/>
      <c r="D1155" s="837"/>
      <c r="E1155" s="837"/>
      <c r="F1155" s="837"/>
      <c r="G1155" s="837"/>
      <c r="H1155" s="837"/>
      <c r="I1155" s="837"/>
      <c r="J1155" s="837"/>
      <c r="K1155" s="837"/>
      <c r="L1155" s="837"/>
      <c r="M1155" s="837"/>
      <c r="N1155" s="837"/>
      <c r="O1155" s="837"/>
      <c r="P1155" s="837"/>
      <c r="Q1155" s="837"/>
      <c r="R1155" s="837"/>
      <c r="S1155" s="837"/>
      <c r="T1155" s="837"/>
      <c r="U1155" s="837"/>
      <c r="V1155" s="837"/>
      <c r="W1155" s="837"/>
      <c r="X1155" s="837"/>
      <c r="Y1155" s="837"/>
      <c r="Z1155" s="837"/>
      <c r="AA1155" s="837"/>
      <c r="AB1155" s="837"/>
      <c r="AC1155" s="837"/>
      <c r="AD1155" s="837"/>
      <c r="AE1155" s="381"/>
      <c r="AF1155" s="616"/>
    </row>
    <row r="1156" spans="1:35" ht="15" x14ac:dyDescent="0.25">
      <c r="A1156" s="293"/>
      <c r="B1156" s="296"/>
      <c r="C1156" s="381"/>
      <c r="D1156" s="381"/>
      <c r="E1156" s="381"/>
      <c r="F1156" s="381"/>
      <c r="G1156" s="381"/>
      <c r="H1156" s="381"/>
      <c r="I1156" s="381"/>
      <c r="J1156" s="381"/>
      <c r="K1156" s="381"/>
      <c r="L1156" s="381"/>
      <c r="M1156" s="381"/>
      <c r="N1156" s="381"/>
      <c r="O1156" s="381"/>
      <c r="P1156" s="381"/>
      <c r="Q1156" s="381"/>
      <c r="R1156" s="381"/>
      <c r="S1156" s="381"/>
      <c r="T1156" s="381"/>
      <c r="U1156" s="381"/>
      <c r="V1156" s="381"/>
      <c r="W1156" s="381"/>
      <c r="X1156" s="381"/>
      <c r="Y1156" s="381"/>
      <c r="Z1156" s="381"/>
      <c r="AA1156" s="381"/>
      <c r="AB1156" s="381"/>
      <c r="AC1156" s="381"/>
      <c r="AD1156" s="381"/>
      <c r="AE1156" s="381"/>
      <c r="AF1156" s="616"/>
    </row>
    <row r="1157" spans="1:35" ht="40.5" customHeight="1" x14ac:dyDescent="0.25">
      <c r="A1157" s="579" t="s">
        <v>1068</v>
      </c>
      <c r="B1157" s="844" t="s">
        <v>1069</v>
      </c>
      <c r="C1157" s="844"/>
      <c r="D1157" s="844"/>
      <c r="E1157" s="844"/>
      <c r="F1157" s="844"/>
      <c r="G1157" s="844"/>
      <c r="H1157" s="844"/>
      <c r="I1157" s="844"/>
      <c r="J1157" s="844"/>
      <c r="K1157" s="844"/>
      <c r="L1157" s="844"/>
      <c r="M1157" s="844"/>
      <c r="N1157" s="844"/>
      <c r="O1157" s="844"/>
      <c r="P1157" s="844"/>
      <c r="Q1157" s="844"/>
      <c r="R1157" s="844"/>
      <c r="S1157" s="844"/>
      <c r="T1157" s="844"/>
      <c r="U1157" s="844"/>
      <c r="V1157" s="844"/>
      <c r="W1157" s="844"/>
      <c r="X1157" s="844"/>
      <c r="Y1157" s="844"/>
      <c r="Z1157" s="844"/>
      <c r="AA1157" s="844"/>
      <c r="AB1157" s="844"/>
      <c r="AC1157" s="844"/>
      <c r="AD1157" s="844"/>
      <c r="AE1157" s="381"/>
      <c r="AF1157" s="616"/>
    </row>
    <row r="1158" spans="1:35" ht="15" x14ac:dyDescent="0.25">
      <c r="A1158" s="293"/>
      <c r="B1158" s="330"/>
      <c r="C1158" s="845" t="s">
        <v>573</v>
      </c>
      <c r="D1158" s="845"/>
      <c r="E1158" s="845"/>
      <c r="F1158" s="845"/>
      <c r="G1158" s="845"/>
      <c r="H1158" s="845"/>
      <c r="I1158" s="845"/>
      <c r="J1158" s="845"/>
      <c r="K1158" s="845"/>
      <c r="L1158" s="845"/>
      <c r="M1158" s="845"/>
      <c r="N1158" s="845"/>
      <c r="O1158" s="845"/>
      <c r="P1158" s="845"/>
      <c r="Q1158" s="845"/>
      <c r="R1158" s="845"/>
      <c r="S1158" s="845"/>
      <c r="T1158" s="845"/>
      <c r="U1158" s="845"/>
      <c r="V1158" s="845"/>
      <c r="W1158" s="845"/>
      <c r="X1158" s="845"/>
      <c r="Y1158" s="845"/>
      <c r="Z1158" s="845"/>
      <c r="AA1158" s="845"/>
      <c r="AB1158" s="845"/>
      <c r="AC1158" s="845"/>
      <c r="AD1158" s="845"/>
      <c r="AE1158" s="296"/>
      <c r="AF1158" s="616"/>
    </row>
    <row r="1159" spans="1:35" ht="48.75" customHeight="1" x14ac:dyDescent="0.25">
      <c r="A1159" s="293"/>
      <c r="B1159" s="328"/>
      <c r="C1159" s="874" t="s">
        <v>1070</v>
      </c>
      <c r="D1159" s="874"/>
      <c r="E1159" s="874"/>
      <c r="F1159" s="874"/>
      <c r="G1159" s="874"/>
      <c r="H1159" s="874"/>
      <c r="I1159" s="874"/>
      <c r="J1159" s="874"/>
      <c r="K1159" s="874"/>
      <c r="L1159" s="874"/>
      <c r="M1159" s="874"/>
      <c r="N1159" s="874"/>
      <c r="O1159" s="874"/>
      <c r="P1159" s="874"/>
      <c r="Q1159" s="874"/>
      <c r="R1159" s="874"/>
      <c r="S1159" s="874"/>
      <c r="T1159" s="874"/>
      <c r="U1159" s="874"/>
      <c r="V1159" s="874"/>
      <c r="W1159" s="874"/>
      <c r="X1159" s="874"/>
      <c r="Y1159" s="874"/>
      <c r="Z1159" s="874"/>
      <c r="AA1159" s="874"/>
      <c r="AB1159" s="874"/>
      <c r="AC1159" s="874"/>
      <c r="AD1159" s="874"/>
      <c r="AE1159" s="296"/>
      <c r="AF1159" s="616"/>
    </row>
    <row r="1160" spans="1:35" ht="15" x14ac:dyDescent="0.25">
      <c r="A1160" s="293"/>
      <c r="B1160" s="296"/>
      <c r="C1160" s="381"/>
      <c r="D1160" s="381"/>
      <c r="E1160" s="381"/>
      <c r="F1160" s="381"/>
      <c r="G1160" s="381"/>
      <c r="H1160" s="381"/>
      <c r="I1160" s="381"/>
      <c r="J1160" s="381"/>
      <c r="K1160" s="381"/>
      <c r="L1160" s="381"/>
      <c r="M1160" s="381"/>
      <c r="N1160" s="381"/>
      <c r="O1160" s="381"/>
      <c r="P1160" s="381"/>
      <c r="Q1160" s="381"/>
      <c r="R1160" s="381"/>
      <c r="S1160" s="381"/>
      <c r="T1160" s="381"/>
      <c r="U1160" s="381"/>
      <c r="V1160" s="381"/>
      <c r="W1160" s="381"/>
      <c r="X1160" s="381"/>
      <c r="Y1160" s="381"/>
      <c r="Z1160" s="381"/>
      <c r="AA1160" s="381"/>
      <c r="AB1160" s="381"/>
      <c r="AC1160" s="381"/>
      <c r="AD1160" s="381"/>
      <c r="AE1160" s="381"/>
      <c r="AF1160" s="616"/>
    </row>
    <row r="1161" spans="1:35" ht="74.25" customHeight="1" x14ac:dyDescent="0.25">
      <c r="A1161" s="293"/>
      <c r="B1161" s="296"/>
      <c r="C1161" s="959" t="s">
        <v>1071</v>
      </c>
      <c r="D1161" s="881"/>
      <c r="E1161" s="881"/>
      <c r="F1161" s="881"/>
      <c r="G1161" s="881"/>
      <c r="H1161" s="881"/>
      <c r="I1161" s="881"/>
      <c r="J1161" s="881"/>
      <c r="K1161" s="881"/>
      <c r="L1161" s="881"/>
      <c r="M1161" s="881"/>
      <c r="N1161" s="881"/>
      <c r="O1161" s="881"/>
      <c r="P1161" s="881"/>
      <c r="Q1161" s="881"/>
      <c r="R1161" s="881"/>
      <c r="S1161" s="881" t="s">
        <v>1072</v>
      </c>
      <c r="T1161" s="881"/>
      <c r="U1161" s="881"/>
      <c r="V1161" s="881"/>
      <c r="W1161" s="881"/>
      <c r="X1161" s="381"/>
      <c r="Y1161" s="381"/>
      <c r="Z1161" s="381"/>
      <c r="AA1161" s="381"/>
      <c r="AB1161" s="381"/>
      <c r="AC1161" s="381"/>
      <c r="AD1161" s="381"/>
      <c r="AE1161" s="381"/>
      <c r="AF1161" s="616"/>
      <c r="AG1161">
        <f>COUNTBLANK(S1162:W1176)</f>
        <v>74</v>
      </c>
    </row>
    <row r="1162" spans="1:35" ht="15" x14ac:dyDescent="0.25">
      <c r="A1162" s="293"/>
      <c r="B1162" s="296"/>
      <c r="C1162" s="396" t="s">
        <v>77</v>
      </c>
      <c r="D1162" s="957" t="s">
        <v>1073</v>
      </c>
      <c r="E1162" s="958"/>
      <c r="F1162" s="958"/>
      <c r="G1162" s="958"/>
      <c r="H1162" s="958"/>
      <c r="I1162" s="958"/>
      <c r="J1162" s="958"/>
      <c r="K1162" s="958"/>
      <c r="L1162" s="958"/>
      <c r="M1162" s="958"/>
      <c r="N1162" s="958"/>
      <c r="O1162" s="958"/>
      <c r="P1162" s="958"/>
      <c r="Q1162" s="958"/>
      <c r="R1162" s="958"/>
      <c r="S1162" s="952"/>
      <c r="T1162" s="952"/>
      <c r="U1162" s="952"/>
      <c r="V1162" s="952"/>
      <c r="W1162" s="952"/>
      <c r="X1162" s="381"/>
      <c r="Y1162" s="381"/>
      <c r="Z1162" s="381"/>
      <c r="AA1162" s="381"/>
      <c r="AB1162" s="381"/>
      <c r="AC1162" s="381"/>
      <c r="AD1162" s="381"/>
      <c r="AE1162" s="381"/>
      <c r="AF1162" s="616"/>
      <c r="AI1162">
        <f>COUNTBLANK(S1162:W1174)</f>
        <v>65</v>
      </c>
    </row>
    <row r="1163" spans="1:35" ht="15" x14ac:dyDescent="0.25">
      <c r="A1163" s="293"/>
      <c r="B1163" s="296"/>
      <c r="C1163" s="396" t="s">
        <v>78</v>
      </c>
      <c r="D1163" s="957" t="s">
        <v>1074</v>
      </c>
      <c r="E1163" s="958"/>
      <c r="F1163" s="958"/>
      <c r="G1163" s="958"/>
      <c r="H1163" s="958"/>
      <c r="I1163" s="958"/>
      <c r="J1163" s="958"/>
      <c r="K1163" s="958"/>
      <c r="L1163" s="958"/>
      <c r="M1163" s="958"/>
      <c r="N1163" s="958"/>
      <c r="O1163" s="958"/>
      <c r="P1163" s="958"/>
      <c r="Q1163" s="958"/>
      <c r="R1163" s="958"/>
      <c r="S1163" s="952"/>
      <c r="T1163" s="952"/>
      <c r="U1163" s="952"/>
      <c r="V1163" s="952"/>
      <c r="W1163" s="952"/>
      <c r="X1163" s="381"/>
      <c r="Y1163" s="381"/>
      <c r="Z1163" s="381"/>
      <c r="AA1163" s="381"/>
      <c r="AB1163" s="381"/>
      <c r="AC1163" s="381"/>
      <c r="AD1163" s="381"/>
      <c r="AE1163" s="381"/>
      <c r="AF1163" s="616"/>
    </row>
    <row r="1164" spans="1:35" ht="27.75" customHeight="1" x14ac:dyDescent="0.25">
      <c r="A1164" s="293"/>
      <c r="B1164" s="296"/>
      <c r="C1164" s="396" t="s">
        <v>85</v>
      </c>
      <c r="D1164" s="960" t="s">
        <v>1075</v>
      </c>
      <c r="E1164" s="951"/>
      <c r="F1164" s="951"/>
      <c r="G1164" s="951"/>
      <c r="H1164" s="951"/>
      <c r="I1164" s="951"/>
      <c r="J1164" s="951"/>
      <c r="K1164" s="951"/>
      <c r="L1164" s="951"/>
      <c r="M1164" s="951"/>
      <c r="N1164" s="951"/>
      <c r="O1164" s="951"/>
      <c r="P1164" s="951"/>
      <c r="Q1164" s="951"/>
      <c r="R1164" s="951"/>
      <c r="S1164" s="952"/>
      <c r="T1164" s="952"/>
      <c r="U1164" s="952"/>
      <c r="V1164" s="952"/>
      <c r="W1164" s="952"/>
      <c r="X1164" s="381"/>
      <c r="Y1164" s="381"/>
      <c r="Z1164" s="381"/>
      <c r="AA1164" s="381"/>
      <c r="AB1164" s="381"/>
      <c r="AC1164" s="381"/>
      <c r="AD1164" s="381"/>
      <c r="AE1164" s="381"/>
      <c r="AF1164" s="616"/>
    </row>
    <row r="1165" spans="1:35" ht="15" x14ac:dyDescent="0.25">
      <c r="A1165" s="293"/>
      <c r="B1165" s="296"/>
      <c r="C1165" s="396" t="s">
        <v>81</v>
      </c>
      <c r="D1165" s="960" t="s">
        <v>1076</v>
      </c>
      <c r="E1165" s="951"/>
      <c r="F1165" s="951"/>
      <c r="G1165" s="951"/>
      <c r="H1165" s="951"/>
      <c r="I1165" s="951"/>
      <c r="J1165" s="951"/>
      <c r="K1165" s="951"/>
      <c r="L1165" s="951"/>
      <c r="M1165" s="951"/>
      <c r="N1165" s="951"/>
      <c r="O1165" s="951"/>
      <c r="P1165" s="951"/>
      <c r="Q1165" s="951"/>
      <c r="R1165" s="951"/>
      <c r="S1165" s="952"/>
      <c r="T1165" s="952"/>
      <c r="U1165" s="952"/>
      <c r="V1165" s="952"/>
      <c r="W1165" s="952"/>
      <c r="X1165" s="381"/>
      <c r="Y1165" s="381"/>
      <c r="Z1165" s="381"/>
      <c r="AA1165" s="381"/>
      <c r="AB1165" s="381"/>
      <c r="AC1165" s="381"/>
      <c r="AD1165" s="381"/>
      <c r="AE1165" s="381"/>
      <c r="AF1165" s="616"/>
    </row>
    <row r="1166" spans="1:35" ht="15" x14ac:dyDescent="0.25">
      <c r="A1166" s="293"/>
      <c r="B1166" s="296"/>
      <c r="C1166" s="396" t="s">
        <v>90</v>
      </c>
      <c r="D1166" s="957" t="s">
        <v>1077</v>
      </c>
      <c r="E1166" s="958"/>
      <c r="F1166" s="958"/>
      <c r="G1166" s="958"/>
      <c r="H1166" s="958"/>
      <c r="I1166" s="958"/>
      <c r="J1166" s="958"/>
      <c r="K1166" s="958"/>
      <c r="L1166" s="958"/>
      <c r="M1166" s="958"/>
      <c r="N1166" s="958"/>
      <c r="O1166" s="958"/>
      <c r="P1166" s="958"/>
      <c r="Q1166" s="958"/>
      <c r="R1166" s="958"/>
      <c r="S1166" s="952"/>
      <c r="T1166" s="952"/>
      <c r="U1166" s="952"/>
      <c r="V1166" s="952"/>
      <c r="W1166" s="952"/>
      <c r="X1166" s="381"/>
      <c r="Y1166" s="381"/>
      <c r="Z1166" s="381"/>
      <c r="AA1166" s="381"/>
      <c r="AB1166" s="381"/>
      <c r="AC1166" s="381"/>
      <c r="AD1166" s="381"/>
      <c r="AE1166" s="381"/>
      <c r="AF1166" s="616"/>
    </row>
    <row r="1167" spans="1:35" ht="15" x14ac:dyDescent="0.25">
      <c r="A1167" s="293"/>
      <c r="B1167" s="296"/>
      <c r="C1167" s="396" t="s">
        <v>91</v>
      </c>
      <c r="D1167" s="957" t="s">
        <v>1078</v>
      </c>
      <c r="E1167" s="958"/>
      <c r="F1167" s="958"/>
      <c r="G1167" s="958"/>
      <c r="H1167" s="958"/>
      <c r="I1167" s="958"/>
      <c r="J1167" s="958"/>
      <c r="K1167" s="958"/>
      <c r="L1167" s="958"/>
      <c r="M1167" s="958"/>
      <c r="N1167" s="958"/>
      <c r="O1167" s="958"/>
      <c r="P1167" s="958"/>
      <c r="Q1167" s="958"/>
      <c r="R1167" s="958"/>
      <c r="S1167" s="952"/>
      <c r="T1167" s="952"/>
      <c r="U1167" s="952"/>
      <c r="V1167" s="952"/>
      <c r="W1167" s="952"/>
      <c r="X1167" s="381"/>
      <c r="Y1167" s="381"/>
      <c r="Z1167" s="381"/>
      <c r="AA1167" s="381"/>
      <c r="AB1167" s="381"/>
      <c r="AC1167" s="381"/>
      <c r="AD1167" s="381"/>
      <c r="AE1167" s="381"/>
      <c r="AF1167" s="616"/>
    </row>
    <row r="1168" spans="1:35" ht="15" x14ac:dyDescent="0.25">
      <c r="A1168" s="293"/>
      <c r="B1168" s="296"/>
      <c r="C1168" s="396" t="s">
        <v>92</v>
      </c>
      <c r="D1168" s="957" t="s">
        <v>1079</v>
      </c>
      <c r="E1168" s="958"/>
      <c r="F1168" s="958"/>
      <c r="G1168" s="958"/>
      <c r="H1168" s="958"/>
      <c r="I1168" s="958"/>
      <c r="J1168" s="958"/>
      <c r="K1168" s="958"/>
      <c r="L1168" s="958"/>
      <c r="M1168" s="958"/>
      <c r="N1168" s="958"/>
      <c r="O1168" s="958"/>
      <c r="P1168" s="958"/>
      <c r="Q1168" s="958"/>
      <c r="R1168" s="958"/>
      <c r="S1168" s="952"/>
      <c r="T1168" s="952"/>
      <c r="U1168" s="952"/>
      <c r="V1168" s="952"/>
      <c r="W1168" s="952"/>
      <c r="X1168" s="381"/>
      <c r="Y1168" s="381"/>
      <c r="Z1168" s="381"/>
      <c r="AA1168" s="381"/>
      <c r="AB1168" s="381"/>
      <c r="AC1168" s="381"/>
      <c r="AD1168" s="381"/>
      <c r="AE1168" s="381"/>
      <c r="AF1168" s="616"/>
    </row>
    <row r="1169" spans="1:32" ht="15" x14ac:dyDescent="0.25">
      <c r="A1169" s="293"/>
      <c r="B1169" s="296"/>
      <c r="C1169" s="396" t="s">
        <v>93</v>
      </c>
      <c r="D1169" s="957" t="s">
        <v>1080</v>
      </c>
      <c r="E1169" s="958"/>
      <c r="F1169" s="958"/>
      <c r="G1169" s="958"/>
      <c r="H1169" s="958"/>
      <c r="I1169" s="958"/>
      <c r="J1169" s="958"/>
      <c r="K1169" s="958"/>
      <c r="L1169" s="958"/>
      <c r="M1169" s="958"/>
      <c r="N1169" s="958"/>
      <c r="O1169" s="958"/>
      <c r="P1169" s="958"/>
      <c r="Q1169" s="958"/>
      <c r="R1169" s="958"/>
      <c r="S1169" s="952"/>
      <c r="T1169" s="952"/>
      <c r="U1169" s="952"/>
      <c r="V1169" s="952"/>
      <c r="W1169" s="952"/>
      <c r="X1169" s="381"/>
      <c r="Y1169" s="381"/>
      <c r="Z1169" s="381"/>
      <c r="AA1169" s="381"/>
      <c r="AB1169" s="381"/>
      <c r="AC1169" s="381"/>
      <c r="AD1169" s="381"/>
      <c r="AE1169" s="381"/>
      <c r="AF1169" s="616"/>
    </row>
    <row r="1170" spans="1:32" ht="15" x14ac:dyDescent="0.25">
      <c r="A1170" s="293"/>
      <c r="B1170" s="296"/>
      <c r="C1170" s="396" t="s">
        <v>83</v>
      </c>
      <c r="D1170" s="957" t="s">
        <v>1081</v>
      </c>
      <c r="E1170" s="958"/>
      <c r="F1170" s="958"/>
      <c r="G1170" s="958"/>
      <c r="H1170" s="958"/>
      <c r="I1170" s="958"/>
      <c r="J1170" s="958"/>
      <c r="K1170" s="958"/>
      <c r="L1170" s="958"/>
      <c r="M1170" s="958"/>
      <c r="N1170" s="958"/>
      <c r="O1170" s="958"/>
      <c r="P1170" s="958"/>
      <c r="Q1170" s="958"/>
      <c r="R1170" s="958"/>
      <c r="S1170" s="952"/>
      <c r="T1170" s="952"/>
      <c r="U1170" s="952"/>
      <c r="V1170" s="952"/>
      <c r="W1170" s="952"/>
      <c r="X1170" s="381"/>
      <c r="Y1170" s="381"/>
      <c r="Z1170" s="381"/>
      <c r="AA1170" s="381"/>
      <c r="AB1170" s="381"/>
      <c r="AC1170" s="381"/>
      <c r="AD1170" s="381"/>
      <c r="AE1170" s="381"/>
      <c r="AF1170" s="616"/>
    </row>
    <row r="1171" spans="1:32" ht="15" x14ac:dyDescent="0.25">
      <c r="A1171" s="293"/>
      <c r="B1171" s="296"/>
      <c r="C1171" s="396" t="s">
        <v>110</v>
      </c>
      <c r="D1171" s="957" t="s">
        <v>1082</v>
      </c>
      <c r="E1171" s="958"/>
      <c r="F1171" s="958"/>
      <c r="G1171" s="958"/>
      <c r="H1171" s="958"/>
      <c r="I1171" s="958"/>
      <c r="J1171" s="958"/>
      <c r="K1171" s="958"/>
      <c r="L1171" s="958"/>
      <c r="M1171" s="958"/>
      <c r="N1171" s="958"/>
      <c r="O1171" s="958"/>
      <c r="P1171" s="958"/>
      <c r="Q1171" s="958"/>
      <c r="R1171" s="958"/>
      <c r="S1171" s="952"/>
      <c r="T1171" s="952"/>
      <c r="U1171" s="952"/>
      <c r="V1171" s="952"/>
      <c r="W1171" s="952"/>
      <c r="X1171" s="381"/>
      <c r="Y1171" s="381"/>
      <c r="Z1171" s="381"/>
      <c r="AA1171" s="381"/>
      <c r="AB1171" s="381"/>
      <c r="AC1171" s="381"/>
      <c r="AD1171" s="381"/>
      <c r="AE1171" s="381"/>
      <c r="AF1171" s="616"/>
    </row>
    <row r="1172" spans="1:32" ht="15" x14ac:dyDescent="0.25">
      <c r="A1172" s="293"/>
      <c r="B1172" s="296"/>
      <c r="C1172" s="396" t="s">
        <v>106</v>
      </c>
      <c r="D1172" s="957" t="s">
        <v>1083</v>
      </c>
      <c r="E1172" s="958"/>
      <c r="F1172" s="958"/>
      <c r="G1172" s="958"/>
      <c r="H1172" s="958"/>
      <c r="I1172" s="958"/>
      <c r="J1172" s="958"/>
      <c r="K1172" s="958"/>
      <c r="L1172" s="958"/>
      <c r="M1172" s="958"/>
      <c r="N1172" s="958"/>
      <c r="O1172" s="958"/>
      <c r="P1172" s="958"/>
      <c r="Q1172" s="958"/>
      <c r="R1172" s="958"/>
      <c r="S1172" s="952"/>
      <c r="T1172" s="952"/>
      <c r="U1172" s="952"/>
      <c r="V1172" s="952"/>
      <c r="W1172" s="952"/>
      <c r="X1172" s="381"/>
      <c r="Y1172" s="381"/>
      <c r="Z1172" s="381"/>
      <c r="AA1172" s="381"/>
      <c r="AB1172" s="381"/>
      <c r="AC1172" s="381"/>
      <c r="AD1172" s="381"/>
      <c r="AE1172" s="381"/>
      <c r="AF1172" s="616"/>
    </row>
    <row r="1173" spans="1:32" ht="15" x14ac:dyDescent="0.25">
      <c r="A1173" s="293"/>
      <c r="B1173" s="296"/>
      <c r="C1173" s="396" t="s">
        <v>111</v>
      </c>
      <c r="D1173" s="957" t="s">
        <v>1084</v>
      </c>
      <c r="E1173" s="958"/>
      <c r="F1173" s="958"/>
      <c r="G1173" s="958"/>
      <c r="H1173" s="958"/>
      <c r="I1173" s="958"/>
      <c r="J1173" s="958"/>
      <c r="K1173" s="958"/>
      <c r="L1173" s="958"/>
      <c r="M1173" s="958"/>
      <c r="N1173" s="958"/>
      <c r="O1173" s="958"/>
      <c r="P1173" s="958"/>
      <c r="Q1173" s="958"/>
      <c r="R1173" s="958"/>
      <c r="S1173" s="952"/>
      <c r="T1173" s="952"/>
      <c r="U1173" s="952"/>
      <c r="V1173" s="952"/>
      <c r="W1173" s="952"/>
      <c r="X1173" s="381"/>
      <c r="Y1173" s="381"/>
      <c r="Z1173" s="381"/>
      <c r="AA1173" s="381"/>
      <c r="AB1173" s="381"/>
      <c r="AC1173" s="381"/>
      <c r="AD1173" s="381"/>
      <c r="AE1173" s="381"/>
      <c r="AF1173" s="616"/>
    </row>
    <row r="1174" spans="1:32" ht="15" x14ac:dyDescent="0.25">
      <c r="A1174" s="293"/>
      <c r="B1174" s="296"/>
      <c r="C1174" s="396" t="s">
        <v>112</v>
      </c>
      <c r="D1174" s="957" t="s">
        <v>1085</v>
      </c>
      <c r="E1174" s="958"/>
      <c r="F1174" s="958"/>
      <c r="G1174" s="958"/>
      <c r="H1174" s="958"/>
      <c r="I1174" s="958"/>
      <c r="J1174" s="958"/>
      <c r="K1174" s="958"/>
      <c r="L1174" s="958"/>
      <c r="M1174" s="958"/>
      <c r="N1174" s="958"/>
      <c r="O1174" s="958"/>
      <c r="P1174" s="958"/>
      <c r="Q1174" s="958"/>
      <c r="R1174" s="958"/>
      <c r="S1174" s="952"/>
      <c r="T1174" s="952"/>
      <c r="U1174" s="952"/>
      <c r="V1174" s="952"/>
      <c r="W1174" s="952"/>
      <c r="X1174" s="381"/>
      <c r="Y1174" s="381"/>
      <c r="Z1174" s="381"/>
      <c r="AA1174" s="381"/>
      <c r="AB1174" s="381"/>
      <c r="AC1174" s="381"/>
      <c r="AD1174" s="381"/>
      <c r="AE1174" s="381"/>
      <c r="AF1174" s="616"/>
    </row>
    <row r="1175" spans="1:32" ht="15" x14ac:dyDescent="0.25">
      <c r="A1175" s="293"/>
      <c r="B1175" s="296"/>
      <c r="C1175" s="396" t="s">
        <v>113</v>
      </c>
      <c r="D1175" s="957" t="s">
        <v>1086</v>
      </c>
      <c r="E1175" s="958"/>
      <c r="F1175" s="958"/>
      <c r="G1175" s="958"/>
      <c r="H1175" s="958"/>
      <c r="I1175" s="958"/>
      <c r="J1175" s="958"/>
      <c r="K1175" s="958"/>
      <c r="L1175" s="958"/>
      <c r="M1175" s="958"/>
      <c r="N1175" s="958"/>
      <c r="O1175" s="958"/>
      <c r="P1175" s="958"/>
      <c r="Q1175" s="958"/>
      <c r="R1175" s="958"/>
      <c r="S1175" s="952"/>
      <c r="T1175" s="952"/>
      <c r="U1175" s="952"/>
      <c r="V1175" s="952"/>
      <c r="W1175" s="952"/>
      <c r="X1175" s="381"/>
      <c r="Y1175" s="381"/>
      <c r="Z1175" s="381"/>
      <c r="AA1175" s="381"/>
      <c r="AB1175" s="381"/>
      <c r="AC1175" s="381"/>
      <c r="AD1175" s="381"/>
      <c r="AE1175" s="381"/>
      <c r="AF1175" s="616"/>
    </row>
    <row r="1176" spans="1:32" ht="15" x14ac:dyDescent="0.25">
      <c r="A1176" s="293"/>
      <c r="B1176" s="296"/>
      <c r="C1176" s="396" t="s">
        <v>132</v>
      </c>
      <c r="D1176" s="957" t="s">
        <v>84</v>
      </c>
      <c r="E1176" s="958"/>
      <c r="F1176" s="958"/>
      <c r="G1176" s="958"/>
      <c r="H1176" s="958"/>
      <c r="I1176" s="958"/>
      <c r="J1176" s="958"/>
      <c r="K1176" s="958"/>
      <c r="L1176" s="958"/>
      <c r="M1176" s="958"/>
      <c r="N1176" s="958"/>
      <c r="O1176" s="958"/>
      <c r="P1176" s="958"/>
      <c r="Q1176" s="958"/>
      <c r="R1176" s="958"/>
      <c r="S1176" s="952" t="s">
        <v>6547</v>
      </c>
      <c r="T1176" s="952"/>
      <c r="U1176" s="952"/>
      <c r="V1176" s="952"/>
      <c r="W1176" s="952"/>
      <c r="X1176" s="381"/>
      <c r="Y1176" s="381"/>
      <c r="Z1176" s="381"/>
      <c r="AA1176" s="381"/>
      <c r="AB1176" s="381"/>
      <c r="AC1176" s="381"/>
      <c r="AD1176" s="381"/>
      <c r="AE1176" s="381"/>
      <c r="AF1176" s="616"/>
    </row>
    <row r="1177" spans="1:32" ht="15" x14ac:dyDescent="0.25">
      <c r="A1177" s="293"/>
      <c r="B1177" s="863" t="str">
        <f>IF(AND(COUNTIF(S1175:W1176,"x")&gt;0,COUNTIF(S1162:W1176,"x")&gt;1),"ERROR: Las opciones 14 y 99 excluyen al resto de las opciones","")</f>
        <v/>
      </c>
      <c r="C1177" s="863"/>
      <c r="D1177" s="863"/>
      <c r="E1177" s="863"/>
      <c r="F1177" s="863"/>
      <c r="G1177" s="863"/>
      <c r="H1177" s="863"/>
      <c r="I1177" s="863"/>
      <c r="J1177" s="863"/>
      <c r="K1177" s="863"/>
      <c r="L1177" s="863"/>
      <c r="M1177" s="863"/>
      <c r="N1177" s="863"/>
      <c r="O1177" s="863"/>
      <c r="P1177" s="863"/>
      <c r="Q1177" s="863"/>
      <c r="R1177" s="863"/>
      <c r="S1177" s="863"/>
      <c r="T1177" s="863"/>
      <c r="U1177" s="863"/>
      <c r="V1177" s="863"/>
      <c r="W1177" s="863"/>
      <c r="X1177" s="863"/>
      <c r="Y1177" s="863"/>
      <c r="Z1177" s="863"/>
      <c r="AA1177" s="863"/>
      <c r="AB1177" s="863"/>
      <c r="AC1177" s="863"/>
      <c r="AD1177" s="863"/>
      <c r="AE1177" s="381"/>
      <c r="AF1177" s="616"/>
    </row>
    <row r="1178" spans="1:32" ht="15" x14ac:dyDescent="0.25">
      <c r="A1178" s="293"/>
      <c r="B1178" s="863" t="str">
        <f>IF(OR(AG1161=75,AND(COUNTIF(S1175:W1176,"X")&gt;0,COUNTBLANK(S1162:W1174)=65),AND(COUNTIF(S1175:W1176,"x")=0,COUNTBLANK(S1162:W1174)=52)),"","ERROR: Responder a lo solicitado, en caso de no contar o no saber la información solicitada señale la opción correspondiente")</f>
        <v/>
      </c>
      <c r="C1178" s="863"/>
      <c r="D1178" s="863"/>
      <c r="E1178" s="863"/>
      <c r="F1178" s="863"/>
      <c r="G1178" s="863"/>
      <c r="H1178" s="863"/>
      <c r="I1178" s="863"/>
      <c r="J1178" s="863"/>
      <c r="K1178" s="863"/>
      <c r="L1178" s="863"/>
      <c r="M1178" s="863"/>
      <c r="N1178" s="863"/>
      <c r="O1178" s="863"/>
      <c r="P1178" s="863"/>
      <c r="Q1178" s="863"/>
      <c r="R1178" s="863"/>
      <c r="S1178" s="863"/>
      <c r="T1178" s="863"/>
      <c r="U1178" s="863"/>
      <c r="V1178" s="863"/>
      <c r="W1178" s="863"/>
      <c r="X1178" s="863"/>
      <c r="Y1178" s="863"/>
      <c r="Z1178" s="863"/>
      <c r="AA1178" s="863"/>
      <c r="AB1178" s="863"/>
      <c r="AC1178" s="863"/>
      <c r="AD1178" s="863"/>
      <c r="AE1178" s="381"/>
      <c r="AF1178" s="616"/>
    </row>
    <row r="1179" spans="1:32" ht="15" x14ac:dyDescent="0.25">
      <c r="A1179" s="293"/>
      <c r="B1179" s="296"/>
      <c r="C1179" s="381"/>
      <c r="D1179" s="381"/>
      <c r="E1179" s="381"/>
      <c r="F1179" s="381"/>
      <c r="G1179" s="381"/>
      <c r="H1179" s="381"/>
      <c r="I1179" s="381"/>
      <c r="J1179" s="381"/>
      <c r="K1179" s="381"/>
      <c r="L1179" s="381"/>
      <c r="M1179" s="381"/>
      <c r="N1179" s="381"/>
      <c r="O1179" s="381"/>
      <c r="P1179" s="381"/>
      <c r="Q1179" s="381"/>
      <c r="R1179" s="381"/>
      <c r="S1179" s="381"/>
      <c r="T1179" s="381"/>
      <c r="U1179" s="381"/>
      <c r="V1179" s="381"/>
      <c r="W1179" s="381"/>
      <c r="X1179" s="381"/>
      <c r="Y1179" s="381"/>
      <c r="Z1179" s="381"/>
      <c r="AA1179" s="381"/>
      <c r="AB1179" s="381"/>
      <c r="AC1179" s="381"/>
      <c r="AD1179" s="381"/>
      <c r="AE1179" s="381"/>
      <c r="AF1179" s="616"/>
    </row>
    <row r="1180" spans="1:32" ht="15" x14ac:dyDescent="0.25">
      <c r="A1180" s="293"/>
      <c r="B1180" s="296"/>
      <c r="C1180" s="296"/>
      <c r="D1180" s="296"/>
      <c r="E1180" s="296"/>
      <c r="F1180" s="296"/>
      <c r="G1180" s="953" t="s">
        <v>488</v>
      </c>
      <c r="H1180" s="954"/>
      <c r="I1180" s="954"/>
      <c r="J1180" s="954"/>
      <c r="K1180" s="954"/>
      <c r="L1180" s="954"/>
      <c r="M1180" s="954"/>
      <c r="N1180" s="954"/>
      <c r="O1180" s="954"/>
      <c r="P1180" s="954"/>
      <c r="Q1180" s="954"/>
      <c r="R1180" s="955"/>
      <c r="S1180" s="296"/>
      <c r="T1180" s="296"/>
      <c r="U1180" s="296"/>
      <c r="V1180" s="296"/>
      <c r="W1180" s="296"/>
      <c r="X1180" s="296"/>
      <c r="Y1180" s="296"/>
      <c r="Z1180" s="296"/>
      <c r="AA1180" s="296"/>
      <c r="AB1180" s="296"/>
      <c r="AC1180" s="296"/>
      <c r="AD1180" s="296"/>
      <c r="AE1180" s="296"/>
      <c r="AF1180" s="616"/>
    </row>
    <row r="1181" spans="1:32" ht="15" x14ac:dyDescent="0.25">
      <c r="A1181" s="293"/>
      <c r="B1181" s="296"/>
      <c r="C1181" s="296"/>
      <c r="D1181" s="296"/>
      <c r="E1181" s="296"/>
      <c r="F1181" s="296"/>
      <c r="G1181" s="781" t="s">
        <v>77</v>
      </c>
      <c r="H1181" s="947" t="s">
        <v>418</v>
      </c>
      <c r="I1181" s="948"/>
      <c r="J1181" s="948"/>
      <c r="K1181" s="948"/>
      <c r="L1181" s="948"/>
      <c r="M1181" s="948"/>
      <c r="N1181" s="948"/>
      <c r="O1181" s="948"/>
      <c r="P1181" s="948"/>
      <c r="Q1181" s="948"/>
      <c r="R1181" s="949"/>
      <c r="S1181" s="296"/>
      <c r="T1181" s="296"/>
      <c r="U1181" s="296"/>
      <c r="V1181" s="296"/>
      <c r="W1181" s="296"/>
      <c r="X1181" s="296"/>
      <c r="Y1181" s="296"/>
      <c r="Z1181" s="296"/>
      <c r="AA1181" s="296"/>
      <c r="AB1181" s="296"/>
      <c r="AC1181" s="296"/>
      <c r="AD1181" s="296"/>
      <c r="AE1181" s="296"/>
      <c r="AF1181" s="616"/>
    </row>
    <row r="1182" spans="1:32" ht="15" x14ac:dyDescent="0.25">
      <c r="A1182" s="293"/>
      <c r="B1182" s="296"/>
      <c r="C1182" s="296"/>
      <c r="D1182" s="296"/>
      <c r="E1182" s="296"/>
      <c r="F1182" s="296"/>
      <c r="G1182" s="782" t="s">
        <v>78</v>
      </c>
      <c r="H1182" s="947" t="s">
        <v>419</v>
      </c>
      <c r="I1182" s="948"/>
      <c r="J1182" s="948"/>
      <c r="K1182" s="948"/>
      <c r="L1182" s="948"/>
      <c r="M1182" s="948"/>
      <c r="N1182" s="948"/>
      <c r="O1182" s="948"/>
      <c r="P1182" s="948"/>
      <c r="Q1182" s="948"/>
      <c r="R1182" s="949"/>
      <c r="S1182" s="296"/>
      <c r="T1182" s="296"/>
      <c r="U1182" s="296"/>
      <c r="V1182" s="296"/>
      <c r="W1182" s="296"/>
      <c r="X1182" s="296"/>
      <c r="Y1182" s="296"/>
      <c r="Z1182" s="296"/>
      <c r="AA1182" s="296"/>
      <c r="AB1182" s="296"/>
      <c r="AC1182" s="296"/>
      <c r="AD1182" s="296"/>
      <c r="AE1182" s="296"/>
      <c r="AF1182" s="616"/>
    </row>
    <row r="1183" spans="1:32" ht="15" x14ac:dyDescent="0.25">
      <c r="A1183" s="293"/>
      <c r="B1183" s="296"/>
      <c r="C1183" s="296"/>
      <c r="D1183" s="296"/>
      <c r="E1183" s="296"/>
      <c r="F1183" s="296"/>
      <c r="G1183" s="782" t="s">
        <v>85</v>
      </c>
      <c r="H1183" s="947" t="s">
        <v>420</v>
      </c>
      <c r="I1183" s="948"/>
      <c r="J1183" s="948"/>
      <c r="K1183" s="948"/>
      <c r="L1183" s="948"/>
      <c r="M1183" s="948"/>
      <c r="N1183" s="948"/>
      <c r="O1183" s="948"/>
      <c r="P1183" s="948"/>
      <c r="Q1183" s="948"/>
      <c r="R1183" s="949"/>
      <c r="S1183" s="296"/>
      <c r="T1183" s="296"/>
      <c r="U1183" s="296"/>
      <c r="V1183" s="296"/>
      <c r="W1183" s="296"/>
      <c r="X1183" s="296"/>
      <c r="Y1183" s="296"/>
      <c r="Z1183" s="296"/>
      <c r="AA1183" s="296"/>
      <c r="AB1183" s="296"/>
      <c r="AC1183" s="296"/>
      <c r="AD1183" s="296"/>
      <c r="AE1183" s="296"/>
      <c r="AF1183" s="616"/>
    </row>
    <row r="1184" spans="1:32" ht="15" x14ac:dyDescent="0.25">
      <c r="A1184" s="293"/>
      <c r="B1184" s="296"/>
      <c r="C1184" s="296"/>
      <c r="D1184" s="296"/>
      <c r="E1184" s="296"/>
      <c r="F1184" s="296"/>
      <c r="G1184" s="782" t="s">
        <v>81</v>
      </c>
      <c r="H1184" s="947" t="s">
        <v>421</v>
      </c>
      <c r="I1184" s="948"/>
      <c r="J1184" s="948"/>
      <c r="K1184" s="948"/>
      <c r="L1184" s="948"/>
      <c r="M1184" s="948"/>
      <c r="N1184" s="948"/>
      <c r="O1184" s="948"/>
      <c r="P1184" s="948"/>
      <c r="Q1184" s="948"/>
      <c r="R1184" s="949"/>
      <c r="S1184" s="296"/>
      <c r="T1184" s="296"/>
      <c r="U1184" s="296"/>
      <c r="V1184" s="296"/>
      <c r="W1184" s="296"/>
      <c r="X1184" s="296"/>
      <c r="Y1184" s="296"/>
      <c r="Z1184" s="296"/>
      <c r="AA1184" s="296"/>
      <c r="AB1184" s="296"/>
      <c r="AC1184" s="296"/>
      <c r="AD1184" s="296"/>
      <c r="AE1184" s="296"/>
      <c r="AF1184" s="616"/>
    </row>
    <row r="1185" spans="1:32" ht="15" x14ac:dyDescent="0.25">
      <c r="A1185" s="293"/>
      <c r="B1185" s="296"/>
      <c r="C1185" s="296"/>
      <c r="D1185" s="296"/>
      <c r="E1185" s="296"/>
      <c r="F1185" s="296"/>
      <c r="G1185" s="782" t="s">
        <v>83</v>
      </c>
      <c r="H1185" s="947" t="s">
        <v>422</v>
      </c>
      <c r="I1185" s="948"/>
      <c r="J1185" s="948"/>
      <c r="K1185" s="948"/>
      <c r="L1185" s="948"/>
      <c r="M1185" s="948"/>
      <c r="N1185" s="948"/>
      <c r="O1185" s="948"/>
      <c r="P1185" s="948"/>
      <c r="Q1185" s="948"/>
      <c r="R1185" s="949"/>
      <c r="S1185" s="296"/>
      <c r="T1185" s="296"/>
      <c r="U1185" s="296"/>
      <c r="V1185" s="296"/>
      <c r="W1185" s="296"/>
      <c r="X1185" s="296"/>
      <c r="Y1185" s="296"/>
      <c r="Z1185" s="296"/>
      <c r="AA1185" s="296"/>
      <c r="AB1185" s="296"/>
      <c r="AC1185" s="296"/>
      <c r="AD1185" s="296"/>
      <c r="AE1185" s="296"/>
      <c r="AF1185" s="616"/>
    </row>
    <row r="1186" spans="1:32" ht="15" x14ac:dyDescent="0.25">
      <c r="A1186" s="293"/>
      <c r="B1186" s="296"/>
      <c r="C1186" s="381"/>
      <c r="D1186" s="381"/>
      <c r="E1186" s="381"/>
      <c r="F1186" s="381"/>
      <c r="G1186" s="381"/>
      <c r="H1186" s="381"/>
      <c r="I1186" s="381"/>
      <c r="J1186" s="381"/>
      <c r="K1186" s="381"/>
      <c r="L1186" s="381"/>
      <c r="M1186" s="381"/>
      <c r="N1186" s="381"/>
      <c r="O1186" s="381"/>
      <c r="P1186" s="381"/>
      <c r="Q1186" s="381"/>
      <c r="R1186" s="381"/>
      <c r="S1186" s="381"/>
      <c r="T1186" s="381"/>
      <c r="U1186" s="381"/>
      <c r="V1186" s="381"/>
      <c r="W1186" s="381"/>
      <c r="X1186" s="381"/>
      <c r="Y1186" s="381"/>
      <c r="Z1186" s="381"/>
      <c r="AA1186" s="381"/>
      <c r="AB1186" s="381"/>
      <c r="AC1186" s="381"/>
      <c r="AD1186" s="381"/>
      <c r="AE1186" s="381"/>
      <c r="AF1186" s="616"/>
    </row>
    <row r="1187" spans="1:32" ht="15" x14ac:dyDescent="0.25">
      <c r="A1187" s="293"/>
      <c r="B1187" s="296"/>
      <c r="C1187" s="381"/>
      <c r="D1187" s="381"/>
      <c r="E1187" s="381"/>
      <c r="F1187" s="381"/>
      <c r="G1187" s="381"/>
      <c r="H1187" s="381"/>
      <c r="I1187" s="381"/>
      <c r="J1187" s="381"/>
      <c r="K1187" s="381"/>
      <c r="L1187" s="381"/>
      <c r="M1187" s="381"/>
      <c r="N1187" s="381"/>
      <c r="O1187" s="381"/>
      <c r="P1187" s="381"/>
      <c r="Q1187" s="381"/>
      <c r="R1187" s="381"/>
      <c r="S1187" s="381"/>
      <c r="T1187" s="381"/>
      <c r="U1187" s="381"/>
      <c r="V1187" s="381"/>
      <c r="W1187" s="381"/>
      <c r="X1187" s="381"/>
      <c r="Y1187" s="381"/>
      <c r="Z1187" s="381"/>
      <c r="AA1187" s="381"/>
      <c r="AB1187" s="381"/>
      <c r="AC1187" s="381"/>
      <c r="AD1187" s="381"/>
      <c r="AE1187" s="381"/>
      <c r="AF1187" s="616"/>
    </row>
    <row r="1188" spans="1:32" ht="26.25" customHeight="1" x14ac:dyDescent="0.25">
      <c r="A1188" s="577" t="s">
        <v>1087</v>
      </c>
      <c r="B1188" s="844" t="s">
        <v>1088</v>
      </c>
      <c r="C1188" s="844"/>
      <c r="D1188" s="844"/>
      <c r="E1188" s="844"/>
      <c r="F1188" s="844"/>
      <c r="G1188" s="844"/>
      <c r="H1188" s="844"/>
      <c r="I1188" s="844"/>
      <c r="J1188" s="844"/>
      <c r="K1188" s="844"/>
      <c r="L1188" s="844"/>
      <c r="M1188" s="844"/>
      <c r="N1188" s="844"/>
      <c r="O1188" s="844"/>
      <c r="P1188" s="844"/>
      <c r="Q1188" s="844"/>
      <c r="R1188" s="844"/>
      <c r="S1188" s="844"/>
      <c r="T1188" s="844"/>
      <c r="U1188" s="844"/>
      <c r="V1188" s="844"/>
      <c r="W1188" s="844"/>
      <c r="X1188" s="844"/>
      <c r="Y1188" s="844"/>
      <c r="Z1188" s="844"/>
      <c r="AA1188" s="844"/>
      <c r="AB1188" s="844"/>
      <c r="AC1188" s="844"/>
      <c r="AD1188" s="844"/>
      <c r="AE1188" s="381"/>
      <c r="AF1188" s="616"/>
    </row>
    <row r="1189" spans="1:32" ht="15" x14ac:dyDescent="0.25">
      <c r="A1189" s="293"/>
      <c r="B1189" s="296"/>
      <c r="C1189" s="845" t="s">
        <v>424</v>
      </c>
      <c r="D1189" s="845"/>
      <c r="E1189" s="845"/>
      <c r="F1189" s="845"/>
      <c r="G1189" s="845"/>
      <c r="H1189" s="845"/>
      <c r="I1189" s="845"/>
      <c r="J1189" s="845"/>
      <c r="K1189" s="845"/>
      <c r="L1189" s="845"/>
      <c r="M1189" s="845"/>
      <c r="N1189" s="845"/>
      <c r="O1189" s="845"/>
      <c r="P1189" s="845"/>
      <c r="Q1189" s="845"/>
      <c r="R1189" s="845"/>
      <c r="S1189" s="845"/>
      <c r="T1189" s="845"/>
      <c r="U1189" s="845"/>
      <c r="V1189" s="845"/>
      <c r="W1189" s="845"/>
      <c r="X1189" s="845"/>
      <c r="Y1189" s="845"/>
      <c r="Z1189" s="845"/>
      <c r="AA1189" s="845"/>
      <c r="AB1189" s="845"/>
      <c r="AC1189" s="845"/>
      <c r="AD1189" s="845"/>
      <c r="AE1189" s="381"/>
      <c r="AF1189" s="616"/>
    </row>
    <row r="1190" spans="1:32" ht="15.75" thickBot="1" x14ac:dyDescent="0.3">
      <c r="A1190" s="293"/>
      <c r="B1190" s="296"/>
      <c r="C1190" s="366"/>
      <c r="D1190" s="366"/>
      <c r="E1190" s="366"/>
      <c r="F1190" s="366"/>
      <c r="G1190" s="366"/>
      <c r="H1190" s="366"/>
      <c r="I1190" s="366"/>
      <c r="J1190" s="366"/>
      <c r="K1190" s="366"/>
      <c r="L1190" s="366"/>
      <c r="M1190" s="366"/>
      <c r="N1190" s="366"/>
      <c r="O1190" s="366"/>
      <c r="P1190" s="366"/>
      <c r="Q1190" s="366"/>
      <c r="R1190" s="366"/>
      <c r="S1190" s="366"/>
      <c r="T1190" s="366"/>
      <c r="U1190" s="366"/>
      <c r="V1190" s="366"/>
      <c r="W1190" s="366"/>
      <c r="X1190" s="366"/>
      <c r="Y1190" s="366"/>
      <c r="Z1190" s="366"/>
      <c r="AA1190" s="366"/>
      <c r="AB1190" s="366"/>
      <c r="AC1190" s="366"/>
      <c r="AD1190" s="757"/>
      <c r="AE1190" s="381"/>
      <c r="AF1190" s="616"/>
    </row>
    <row r="1191" spans="1:32" ht="15.75" thickBot="1" x14ac:dyDescent="0.3">
      <c r="A1191" s="293"/>
      <c r="B1191" s="296"/>
      <c r="C1191" s="788"/>
      <c r="D1191" s="386" t="s">
        <v>77</v>
      </c>
      <c r="E1191" s="333" t="s">
        <v>418</v>
      </c>
      <c r="F1191" s="325"/>
      <c r="G1191" s="325"/>
      <c r="H1191" s="371"/>
      <c r="I1191" s="371"/>
      <c r="J1191" s="371"/>
      <c r="K1191" s="371"/>
      <c r="L1191" s="371"/>
      <c r="M1191" s="371"/>
      <c r="N1191" s="371"/>
      <c r="O1191" s="371"/>
      <c r="P1191" s="372"/>
      <c r="Q1191" s="757"/>
      <c r="R1191" s="757"/>
      <c r="S1191" s="757"/>
      <c r="T1191" s="757"/>
      <c r="U1191" s="757"/>
      <c r="V1191" s="757"/>
      <c r="W1191" s="757"/>
      <c r="X1191" s="757"/>
      <c r="Y1191" s="336"/>
      <c r="Z1191" s="336"/>
      <c r="AA1191" s="336"/>
      <c r="AB1191" s="336"/>
      <c r="AC1191" s="336"/>
      <c r="AD1191" s="372"/>
      <c r="AE1191" s="381"/>
      <c r="AF1191" s="616"/>
    </row>
    <row r="1192" spans="1:32" ht="15.75" thickBot="1" x14ac:dyDescent="0.3">
      <c r="A1192" s="293"/>
      <c r="B1192" s="296"/>
      <c r="C1192" s="788"/>
      <c r="D1192" s="386" t="s">
        <v>78</v>
      </c>
      <c r="E1192" s="333" t="s">
        <v>419</v>
      </c>
      <c r="F1192" s="325"/>
      <c r="G1192" s="325"/>
      <c r="H1192" s="371"/>
      <c r="I1192" s="371"/>
      <c r="J1192" s="371"/>
      <c r="K1192" s="371"/>
      <c r="L1192" s="371"/>
      <c r="M1192" s="371"/>
      <c r="N1192" s="371"/>
      <c r="O1192" s="371"/>
      <c r="P1192" s="325"/>
      <c r="Q1192" s="757"/>
      <c r="R1192" s="757"/>
      <c r="S1192" s="757"/>
      <c r="T1192" s="757"/>
      <c r="U1192" s="757"/>
      <c r="V1192" s="757"/>
      <c r="W1192" s="757"/>
      <c r="X1192" s="757"/>
      <c r="Y1192" s="330"/>
      <c r="Z1192" s="330"/>
      <c r="AA1192" s="330"/>
      <c r="AB1192" s="330"/>
      <c r="AC1192" s="330"/>
      <c r="AD1192" s="358"/>
      <c r="AE1192" s="381"/>
      <c r="AF1192" s="616"/>
    </row>
    <row r="1193" spans="1:32" ht="15.75" thickBot="1" x14ac:dyDescent="0.3">
      <c r="A1193" s="293"/>
      <c r="B1193" s="296"/>
      <c r="C1193" s="788"/>
      <c r="D1193" s="386" t="s">
        <v>85</v>
      </c>
      <c r="E1193" s="333" t="s">
        <v>420</v>
      </c>
      <c r="F1193" s="325"/>
      <c r="G1193" s="325"/>
      <c r="H1193" s="371"/>
      <c r="I1193" s="371"/>
      <c r="J1193" s="371"/>
      <c r="K1193" s="371"/>
      <c r="L1193" s="371"/>
      <c r="M1193" s="371"/>
      <c r="N1193" s="371"/>
      <c r="O1193" s="371"/>
      <c r="P1193" s="325"/>
      <c r="Q1193" s="757"/>
      <c r="R1193" s="757"/>
      <c r="S1193" s="757"/>
      <c r="T1193" s="757"/>
      <c r="U1193" s="757"/>
      <c r="V1193" s="757"/>
      <c r="W1193" s="757"/>
      <c r="X1193" s="757"/>
      <c r="Y1193" s="330"/>
      <c r="Z1193" s="330"/>
      <c r="AA1193" s="330"/>
      <c r="AB1193" s="330"/>
      <c r="AC1193" s="330"/>
      <c r="AD1193" s="358"/>
      <c r="AE1193" s="381"/>
      <c r="AF1193" s="616"/>
    </row>
    <row r="1194" spans="1:32" ht="15.75" thickBot="1" x14ac:dyDescent="0.3">
      <c r="A1194" s="293"/>
      <c r="B1194" s="296"/>
      <c r="C1194" s="788" t="s">
        <v>6547</v>
      </c>
      <c r="D1194" s="386" t="s">
        <v>81</v>
      </c>
      <c r="E1194" s="277" t="s">
        <v>1089</v>
      </c>
      <c r="F1194" s="786"/>
      <c r="G1194" s="786"/>
      <c r="H1194" s="787"/>
      <c r="I1194" s="787"/>
      <c r="J1194" s="787"/>
      <c r="K1194" s="787"/>
      <c r="L1194" s="371"/>
      <c r="M1194" s="371"/>
      <c r="N1194" s="371"/>
      <c r="O1194" s="371"/>
      <c r="P1194" s="325"/>
      <c r="Q1194" s="757"/>
      <c r="R1194" s="757"/>
      <c r="S1194" s="757"/>
      <c r="T1194" s="757"/>
      <c r="U1194" s="757"/>
      <c r="V1194" s="757"/>
      <c r="W1194" s="757"/>
      <c r="X1194" s="757"/>
      <c r="Y1194" s="330"/>
      <c r="Z1194" s="330"/>
      <c r="AA1194" s="330"/>
      <c r="AB1194" s="330"/>
      <c r="AC1194" s="330"/>
      <c r="AD1194" s="358"/>
      <c r="AE1194" s="381"/>
      <c r="AF1194" s="616"/>
    </row>
    <row r="1195" spans="1:32" ht="15.75" thickBot="1" x14ac:dyDescent="0.3">
      <c r="A1195" s="293"/>
      <c r="B1195" s="296"/>
      <c r="C1195" s="788"/>
      <c r="D1195" s="386" t="s">
        <v>83</v>
      </c>
      <c r="E1195" s="277" t="s">
        <v>1090</v>
      </c>
      <c r="F1195" s="786"/>
      <c r="G1195" s="786"/>
      <c r="H1195" s="787"/>
      <c r="I1195" s="787"/>
      <c r="J1195" s="787"/>
      <c r="K1195" s="787"/>
      <c r="L1195" s="371"/>
      <c r="M1195" s="371"/>
      <c r="N1195" s="371"/>
      <c r="O1195" s="371"/>
      <c r="P1195" s="325"/>
      <c r="Q1195" s="757"/>
      <c r="R1195" s="757"/>
      <c r="S1195" s="757"/>
      <c r="T1195" s="757"/>
      <c r="U1195" s="757"/>
      <c r="V1195" s="757"/>
      <c r="W1195" s="757"/>
      <c r="X1195" s="757"/>
      <c r="Y1195" s="330"/>
      <c r="Z1195" s="330"/>
      <c r="AA1195" s="330"/>
      <c r="AB1195" s="330"/>
      <c r="AC1195" s="330"/>
      <c r="AD1195" s="358"/>
      <c r="AE1195" s="381"/>
      <c r="AF1195" s="616"/>
    </row>
    <row r="1196" spans="1:32" ht="15" x14ac:dyDescent="0.25">
      <c r="A1196" s="293"/>
      <c r="B1196" s="837" t="str">
        <f>IF(COUNTIF(C1191:C1195,"X")&gt;1,"ERROR: Seleccionar sólo un código","")</f>
        <v/>
      </c>
      <c r="C1196" s="837"/>
      <c r="D1196" s="837"/>
      <c r="E1196" s="837"/>
      <c r="F1196" s="837"/>
      <c r="G1196" s="837"/>
      <c r="H1196" s="837"/>
      <c r="I1196" s="837"/>
      <c r="J1196" s="837"/>
      <c r="K1196" s="837"/>
      <c r="L1196" s="837"/>
      <c r="M1196" s="837"/>
      <c r="N1196" s="837"/>
      <c r="O1196" s="837"/>
      <c r="P1196" s="837"/>
      <c r="Q1196" s="837"/>
      <c r="R1196" s="837"/>
      <c r="S1196" s="837"/>
      <c r="T1196" s="837"/>
      <c r="U1196" s="837"/>
      <c r="V1196" s="837"/>
      <c r="W1196" s="837"/>
      <c r="X1196" s="837"/>
      <c r="Y1196" s="837"/>
      <c r="Z1196" s="837"/>
      <c r="AA1196" s="837"/>
      <c r="AB1196" s="837"/>
      <c r="AC1196" s="837"/>
      <c r="AD1196" s="837"/>
      <c r="AE1196" s="381"/>
      <c r="AF1196" s="616"/>
    </row>
    <row r="1197" spans="1:32" ht="15" x14ac:dyDescent="0.25">
      <c r="A1197" s="293"/>
      <c r="B1197" s="296"/>
      <c r="C1197" s="381"/>
      <c r="D1197" s="381"/>
      <c r="E1197" s="381"/>
      <c r="F1197" s="381"/>
      <c r="G1197" s="381"/>
      <c r="H1197" s="381"/>
      <c r="I1197" s="381"/>
      <c r="J1197" s="381"/>
      <c r="K1197" s="381"/>
      <c r="L1197" s="381"/>
      <c r="M1197" s="381"/>
      <c r="N1197" s="381"/>
      <c r="O1197" s="381"/>
      <c r="P1197" s="381"/>
      <c r="Q1197" s="381"/>
      <c r="R1197" s="381"/>
      <c r="S1197" s="381"/>
      <c r="T1197" s="381"/>
      <c r="U1197" s="381"/>
      <c r="V1197" s="381"/>
      <c r="W1197" s="381"/>
      <c r="X1197" s="381"/>
      <c r="Y1197" s="381"/>
      <c r="Z1197" s="381"/>
      <c r="AA1197" s="381"/>
      <c r="AB1197" s="381"/>
      <c r="AC1197" s="381"/>
      <c r="AD1197" s="381"/>
      <c r="AE1197" s="381"/>
      <c r="AF1197" s="616"/>
    </row>
    <row r="1198" spans="1:32" ht="15" x14ac:dyDescent="0.25">
      <c r="A1198" s="293"/>
      <c r="B1198" s="296"/>
      <c r="C1198" s="381"/>
      <c r="D1198" s="381"/>
      <c r="E1198" s="381"/>
      <c r="F1198" s="381"/>
      <c r="G1198" s="381"/>
      <c r="H1198" s="381"/>
      <c r="I1198" s="381"/>
      <c r="J1198" s="381"/>
      <c r="K1198" s="381"/>
      <c r="L1198" s="381"/>
      <c r="M1198" s="381"/>
      <c r="N1198" s="381"/>
      <c r="O1198" s="381"/>
      <c r="P1198" s="381"/>
      <c r="Q1198" s="381"/>
      <c r="R1198" s="381"/>
      <c r="S1198" s="381"/>
      <c r="T1198" s="381"/>
      <c r="U1198" s="381"/>
      <c r="V1198" s="381"/>
      <c r="W1198" s="381"/>
      <c r="X1198" s="381"/>
      <c r="Y1198" s="381"/>
      <c r="Z1198" s="381"/>
      <c r="AA1198" s="381"/>
      <c r="AB1198" s="381"/>
      <c r="AC1198" s="381"/>
      <c r="AD1198" s="381"/>
      <c r="AE1198" s="381"/>
      <c r="AF1198" s="616"/>
    </row>
    <row r="1199" spans="1:32" ht="30" customHeight="1" x14ac:dyDescent="0.25">
      <c r="A1199" s="579" t="s">
        <v>1091</v>
      </c>
      <c r="B1199" s="844" t="s">
        <v>1092</v>
      </c>
      <c r="C1199" s="844"/>
      <c r="D1199" s="844"/>
      <c r="E1199" s="844"/>
      <c r="F1199" s="844"/>
      <c r="G1199" s="844"/>
      <c r="H1199" s="844"/>
      <c r="I1199" s="844"/>
      <c r="J1199" s="844"/>
      <c r="K1199" s="844"/>
      <c r="L1199" s="844"/>
      <c r="M1199" s="844"/>
      <c r="N1199" s="844"/>
      <c r="O1199" s="844"/>
      <c r="P1199" s="844"/>
      <c r="Q1199" s="844"/>
      <c r="R1199" s="844"/>
      <c r="S1199" s="844"/>
      <c r="T1199" s="844"/>
      <c r="U1199" s="844"/>
      <c r="V1199" s="844"/>
      <c r="W1199" s="844"/>
      <c r="X1199" s="844"/>
      <c r="Y1199" s="844"/>
      <c r="Z1199" s="844"/>
      <c r="AA1199" s="844"/>
      <c r="AB1199" s="844"/>
      <c r="AC1199" s="844"/>
      <c r="AD1199" s="844"/>
      <c r="AE1199" s="381"/>
      <c r="AF1199" s="616"/>
    </row>
    <row r="1200" spans="1:32" ht="15" x14ac:dyDescent="0.25">
      <c r="A1200" s="293"/>
      <c r="B1200" s="330"/>
      <c r="C1200" s="845" t="s">
        <v>573</v>
      </c>
      <c r="D1200" s="845"/>
      <c r="E1200" s="845"/>
      <c r="F1200" s="845"/>
      <c r="G1200" s="845"/>
      <c r="H1200" s="845"/>
      <c r="I1200" s="845"/>
      <c r="J1200" s="845"/>
      <c r="K1200" s="845"/>
      <c r="L1200" s="845"/>
      <c r="M1200" s="845"/>
      <c r="N1200" s="845"/>
      <c r="O1200" s="845"/>
      <c r="P1200" s="845"/>
      <c r="Q1200" s="845"/>
      <c r="R1200" s="845"/>
      <c r="S1200" s="845"/>
      <c r="T1200" s="845"/>
      <c r="U1200" s="845"/>
      <c r="V1200" s="845"/>
      <c r="W1200" s="845"/>
      <c r="X1200" s="845"/>
      <c r="Y1200" s="845"/>
      <c r="Z1200" s="845"/>
      <c r="AA1200" s="845"/>
      <c r="AB1200" s="845"/>
      <c r="AC1200" s="845"/>
      <c r="AD1200" s="845"/>
      <c r="AE1200" s="296"/>
      <c r="AF1200" s="616"/>
    </row>
    <row r="1201" spans="1:33" ht="40.5" customHeight="1" x14ac:dyDescent="0.25">
      <c r="A1201" s="293"/>
      <c r="B1201" s="328"/>
      <c r="C1201" s="941" t="s">
        <v>6623</v>
      </c>
      <c r="D1201" s="941"/>
      <c r="E1201" s="941"/>
      <c r="F1201" s="941"/>
      <c r="G1201" s="941"/>
      <c r="H1201" s="941"/>
      <c r="I1201" s="941"/>
      <c r="J1201" s="941"/>
      <c r="K1201" s="941"/>
      <c r="L1201" s="941"/>
      <c r="M1201" s="941"/>
      <c r="N1201" s="941"/>
      <c r="O1201" s="941"/>
      <c r="P1201" s="941"/>
      <c r="Q1201" s="941"/>
      <c r="R1201" s="941"/>
      <c r="S1201" s="941"/>
      <c r="T1201" s="941"/>
      <c r="U1201" s="941"/>
      <c r="V1201" s="941"/>
      <c r="W1201" s="941"/>
      <c r="X1201" s="941"/>
      <c r="Y1201" s="941"/>
      <c r="Z1201" s="941"/>
      <c r="AA1201" s="941"/>
      <c r="AB1201" s="941"/>
      <c r="AC1201" s="941"/>
      <c r="AD1201" s="941"/>
      <c r="AE1201" s="296"/>
      <c r="AF1201" s="616"/>
    </row>
    <row r="1202" spans="1:33" ht="15" x14ac:dyDescent="0.25">
      <c r="A1202" s="293"/>
      <c r="B1202" s="296"/>
      <c r="C1202" s="381"/>
      <c r="D1202" s="381"/>
      <c r="E1202" s="381"/>
      <c r="F1202" s="381"/>
      <c r="G1202" s="381"/>
      <c r="H1202" s="381"/>
      <c r="I1202" s="381"/>
      <c r="J1202" s="381"/>
      <c r="K1202" s="381"/>
      <c r="L1202" s="381"/>
      <c r="M1202" s="381"/>
      <c r="N1202" s="381"/>
      <c r="O1202" s="381"/>
      <c r="P1202" s="381"/>
      <c r="Q1202" s="381"/>
      <c r="R1202" s="381"/>
      <c r="S1202" s="381"/>
      <c r="T1202" s="381"/>
      <c r="U1202" s="381"/>
      <c r="V1202" s="381"/>
      <c r="W1202" s="381"/>
      <c r="X1202" s="381"/>
      <c r="Y1202" s="381"/>
      <c r="Z1202" s="381"/>
      <c r="AA1202" s="381"/>
      <c r="AB1202" s="381"/>
      <c r="AC1202" s="381"/>
      <c r="AD1202" s="381"/>
      <c r="AE1202" s="381"/>
      <c r="AF1202" s="616"/>
      <c r="AG1202" t="s">
        <v>6549</v>
      </c>
    </row>
    <row r="1203" spans="1:33" ht="73.5" customHeight="1" x14ac:dyDescent="0.25">
      <c r="A1203" s="293"/>
      <c r="B1203" s="956" t="s">
        <v>1093</v>
      </c>
      <c r="C1203" s="956"/>
      <c r="D1203" s="956"/>
      <c r="E1203" s="956"/>
      <c r="F1203" s="956"/>
      <c r="G1203" s="956"/>
      <c r="H1203" s="956"/>
      <c r="I1203" s="956"/>
      <c r="J1203" s="956"/>
      <c r="K1203" s="956"/>
      <c r="L1203" s="956"/>
      <c r="M1203" s="956"/>
      <c r="N1203" s="956"/>
      <c r="O1203" s="956"/>
      <c r="P1203" s="956"/>
      <c r="Q1203" s="956"/>
      <c r="R1203" s="956"/>
      <c r="S1203" s="956"/>
      <c r="T1203" s="956"/>
      <c r="U1203" s="956"/>
      <c r="V1203" s="956"/>
      <c r="W1203" s="956"/>
      <c r="X1203" s="956"/>
      <c r="Y1203" s="956"/>
      <c r="Z1203" s="881" t="s">
        <v>1094</v>
      </c>
      <c r="AA1203" s="881"/>
      <c r="AB1203" s="881"/>
      <c r="AC1203" s="881"/>
      <c r="AD1203" s="302"/>
      <c r="AE1203" s="381"/>
      <c r="AF1203" s="616"/>
      <c r="AG1203">
        <f>COUNTBLANK(Z1204:AC1212)</f>
        <v>36</v>
      </c>
    </row>
    <row r="1204" spans="1:33" ht="26.25" customHeight="1" x14ac:dyDescent="0.25">
      <c r="A1204" s="293"/>
      <c r="B1204" s="400" t="s">
        <v>77</v>
      </c>
      <c r="C1204" s="951" t="s">
        <v>1095</v>
      </c>
      <c r="D1204" s="951"/>
      <c r="E1204" s="951"/>
      <c r="F1204" s="951"/>
      <c r="G1204" s="951"/>
      <c r="H1204" s="951"/>
      <c r="I1204" s="951"/>
      <c r="J1204" s="951"/>
      <c r="K1204" s="951"/>
      <c r="L1204" s="951"/>
      <c r="M1204" s="951"/>
      <c r="N1204" s="951"/>
      <c r="O1204" s="951"/>
      <c r="P1204" s="951"/>
      <c r="Q1204" s="951"/>
      <c r="R1204" s="951"/>
      <c r="S1204" s="951"/>
      <c r="T1204" s="951"/>
      <c r="U1204" s="951"/>
      <c r="V1204" s="951"/>
      <c r="W1204" s="951"/>
      <c r="X1204" s="951"/>
      <c r="Y1204" s="951"/>
      <c r="Z1204" s="952"/>
      <c r="AA1204" s="952"/>
      <c r="AB1204" s="952"/>
      <c r="AC1204" s="952"/>
      <c r="AD1204" s="302"/>
      <c r="AE1204" s="381"/>
      <c r="AF1204" s="616"/>
    </row>
    <row r="1205" spans="1:33" ht="26.25" customHeight="1" x14ac:dyDescent="0.25">
      <c r="A1205" s="293"/>
      <c r="B1205" s="396" t="s">
        <v>78</v>
      </c>
      <c r="C1205" s="951" t="s">
        <v>1096</v>
      </c>
      <c r="D1205" s="951"/>
      <c r="E1205" s="951"/>
      <c r="F1205" s="951"/>
      <c r="G1205" s="951"/>
      <c r="H1205" s="951"/>
      <c r="I1205" s="951"/>
      <c r="J1205" s="951"/>
      <c r="K1205" s="951"/>
      <c r="L1205" s="951"/>
      <c r="M1205" s="951"/>
      <c r="N1205" s="951"/>
      <c r="O1205" s="951"/>
      <c r="P1205" s="951"/>
      <c r="Q1205" s="951"/>
      <c r="R1205" s="951"/>
      <c r="S1205" s="951"/>
      <c r="T1205" s="951"/>
      <c r="U1205" s="951"/>
      <c r="V1205" s="951"/>
      <c r="W1205" s="951"/>
      <c r="X1205" s="951"/>
      <c r="Y1205" s="951"/>
      <c r="Z1205" s="952"/>
      <c r="AA1205" s="952"/>
      <c r="AB1205" s="952"/>
      <c r="AC1205" s="952"/>
      <c r="AD1205" s="381"/>
      <c r="AE1205" s="381"/>
      <c r="AF1205" s="616"/>
    </row>
    <row r="1206" spans="1:33" ht="26.25" customHeight="1" x14ac:dyDescent="0.25">
      <c r="A1206" s="293"/>
      <c r="B1206" s="396" t="s">
        <v>85</v>
      </c>
      <c r="C1206" s="951" t="s">
        <v>1097</v>
      </c>
      <c r="D1206" s="951"/>
      <c r="E1206" s="951"/>
      <c r="F1206" s="951"/>
      <c r="G1206" s="951"/>
      <c r="H1206" s="951"/>
      <c r="I1206" s="951"/>
      <c r="J1206" s="951"/>
      <c r="K1206" s="951"/>
      <c r="L1206" s="951"/>
      <c r="M1206" s="951"/>
      <c r="N1206" s="951"/>
      <c r="O1206" s="951"/>
      <c r="P1206" s="951"/>
      <c r="Q1206" s="951"/>
      <c r="R1206" s="951"/>
      <c r="S1206" s="951"/>
      <c r="T1206" s="951"/>
      <c r="U1206" s="951"/>
      <c r="V1206" s="951"/>
      <c r="W1206" s="951"/>
      <c r="X1206" s="951"/>
      <c r="Y1206" s="951"/>
      <c r="Z1206" s="952"/>
      <c r="AA1206" s="952"/>
      <c r="AB1206" s="952"/>
      <c r="AC1206" s="952"/>
      <c r="AD1206" s="381"/>
      <c r="AE1206" s="381"/>
      <c r="AF1206" s="616"/>
    </row>
    <row r="1207" spans="1:33" ht="26.25" customHeight="1" x14ac:dyDescent="0.25">
      <c r="A1207" s="293"/>
      <c r="B1207" s="396" t="s">
        <v>81</v>
      </c>
      <c r="C1207" s="951" t="s">
        <v>1098</v>
      </c>
      <c r="D1207" s="951"/>
      <c r="E1207" s="951"/>
      <c r="F1207" s="951"/>
      <c r="G1207" s="951"/>
      <c r="H1207" s="951"/>
      <c r="I1207" s="951"/>
      <c r="J1207" s="951"/>
      <c r="K1207" s="951"/>
      <c r="L1207" s="951"/>
      <c r="M1207" s="951"/>
      <c r="N1207" s="951"/>
      <c r="O1207" s="951"/>
      <c r="P1207" s="951"/>
      <c r="Q1207" s="951"/>
      <c r="R1207" s="951"/>
      <c r="S1207" s="951"/>
      <c r="T1207" s="951"/>
      <c r="U1207" s="951"/>
      <c r="V1207" s="951"/>
      <c r="W1207" s="951"/>
      <c r="X1207" s="951"/>
      <c r="Y1207" s="951"/>
      <c r="Z1207" s="952"/>
      <c r="AA1207" s="952"/>
      <c r="AB1207" s="952"/>
      <c r="AC1207" s="952"/>
      <c r="AD1207" s="381"/>
      <c r="AE1207" s="381"/>
      <c r="AF1207" s="616"/>
    </row>
    <row r="1208" spans="1:33" ht="26.25" customHeight="1" x14ac:dyDescent="0.25">
      <c r="A1208" s="293"/>
      <c r="B1208" s="396" t="s">
        <v>90</v>
      </c>
      <c r="C1208" s="951" t="s">
        <v>1099</v>
      </c>
      <c r="D1208" s="951"/>
      <c r="E1208" s="951"/>
      <c r="F1208" s="951"/>
      <c r="G1208" s="951"/>
      <c r="H1208" s="951"/>
      <c r="I1208" s="951"/>
      <c r="J1208" s="951"/>
      <c r="K1208" s="951"/>
      <c r="L1208" s="951"/>
      <c r="M1208" s="951"/>
      <c r="N1208" s="951"/>
      <c r="O1208" s="951"/>
      <c r="P1208" s="951"/>
      <c r="Q1208" s="951"/>
      <c r="R1208" s="951"/>
      <c r="S1208" s="951"/>
      <c r="T1208" s="951"/>
      <c r="U1208" s="951"/>
      <c r="V1208" s="951"/>
      <c r="W1208" s="951"/>
      <c r="X1208" s="951"/>
      <c r="Y1208" s="951"/>
      <c r="Z1208" s="952"/>
      <c r="AA1208" s="952"/>
      <c r="AB1208" s="952"/>
      <c r="AC1208" s="952"/>
      <c r="AD1208" s="381"/>
      <c r="AE1208" s="381"/>
      <c r="AF1208" s="616"/>
    </row>
    <row r="1209" spans="1:33" ht="26.25" customHeight="1" x14ac:dyDescent="0.25">
      <c r="A1209" s="293"/>
      <c r="B1209" s="396" t="s">
        <v>91</v>
      </c>
      <c r="C1209" s="951" t="s">
        <v>1100</v>
      </c>
      <c r="D1209" s="951"/>
      <c r="E1209" s="951"/>
      <c r="F1209" s="951"/>
      <c r="G1209" s="951"/>
      <c r="H1209" s="951"/>
      <c r="I1209" s="951"/>
      <c r="J1209" s="951"/>
      <c r="K1209" s="951"/>
      <c r="L1209" s="951"/>
      <c r="M1209" s="951"/>
      <c r="N1209" s="951"/>
      <c r="O1209" s="951"/>
      <c r="P1209" s="951"/>
      <c r="Q1209" s="951"/>
      <c r="R1209" s="951"/>
      <c r="S1209" s="951"/>
      <c r="T1209" s="951"/>
      <c r="U1209" s="951"/>
      <c r="V1209" s="951"/>
      <c r="W1209" s="951"/>
      <c r="X1209" s="951"/>
      <c r="Y1209" s="951"/>
      <c r="Z1209" s="952"/>
      <c r="AA1209" s="952"/>
      <c r="AB1209" s="952"/>
      <c r="AC1209" s="952"/>
      <c r="AD1209" s="381"/>
      <c r="AE1209" s="381"/>
      <c r="AF1209" s="616"/>
    </row>
    <row r="1210" spans="1:33" ht="26.25" customHeight="1" x14ac:dyDescent="0.25">
      <c r="A1210" s="293"/>
      <c r="B1210" s="396" t="s">
        <v>92</v>
      </c>
      <c r="C1210" s="951" t="s">
        <v>1101</v>
      </c>
      <c r="D1210" s="951"/>
      <c r="E1210" s="951"/>
      <c r="F1210" s="951"/>
      <c r="G1210" s="951"/>
      <c r="H1210" s="951"/>
      <c r="I1210" s="951"/>
      <c r="J1210" s="951"/>
      <c r="K1210" s="951"/>
      <c r="L1210" s="951"/>
      <c r="M1210" s="951"/>
      <c r="N1210" s="951"/>
      <c r="O1210" s="951"/>
      <c r="P1210" s="951"/>
      <c r="Q1210" s="951"/>
      <c r="R1210" s="951"/>
      <c r="S1210" s="951"/>
      <c r="T1210" s="951"/>
      <c r="U1210" s="951"/>
      <c r="V1210" s="951"/>
      <c r="W1210" s="951"/>
      <c r="X1210" s="951"/>
      <c r="Y1210" s="951"/>
      <c r="Z1210" s="952"/>
      <c r="AA1210" s="952"/>
      <c r="AB1210" s="952"/>
      <c r="AC1210" s="952"/>
      <c r="AD1210" s="381"/>
      <c r="AE1210" s="381"/>
      <c r="AF1210" s="616"/>
    </row>
    <row r="1211" spans="1:33" ht="26.25" customHeight="1" x14ac:dyDescent="0.25">
      <c r="A1211" s="293"/>
      <c r="B1211" s="396" t="s">
        <v>93</v>
      </c>
      <c r="C1211" s="951" t="s">
        <v>1102</v>
      </c>
      <c r="D1211" s="951"/>
      <c r="E1211" s="951"/>
      <c r="F1211" s="951"/>
      <c r="G1211" s="951"/>
      <c r="H1211" s="951"/>
      <c r="I1211" s="951"/>
      <c r="J1211" s="951"/>
      <c r="K1211" s="951"/>
      <c r="L1211" s="951"/>
      <c r="M1211" s="951"/>
      <c r="N1211" s="951"/>
      <c r="O1211" s="951"/>
      <c r="P1211" s="951"/>
      <c r="Q1211" s="951"/>
      <c r="R1211" s="951"/>
      <c r="S1211" s="951"/>
      <c r="T1211" s="951"/>
      <c r="U1211" s="951"/>
      <c r="V1211" s="951"/>
      <c r="W1211" s="951"/>
      <c r="X1211" s="951"/>
      <c r="Y1211" s="951"/>
      <c r="Z1211" s="952"/>
      <c r="AA1211" s="952"/>
      <c r="AB1211" s="952"/>
      <c r="AC1211" s="952"/>
      <c r="AD1211" s="381"/>
      <c r="AE1211" s="381"/>
      <c r="AF1211" s="616"/>
    </row>
    <row r="1212" spans="1:33" ht="26.25" customHeight="1" x14ac:dyDescent="0.25">
      <c r="A1212" s="293"/>
      <c r="B1212" s="396" t="s">
        <v>83</v>
      </c>
      <c r="C1212" s="951" t="s">
        <v>84</v>
      </c>
      <c r="D1212" s="951"/>
      <c r="E1212" s="951"/>
      <c r="F1212" s="951"/>
      <c r="G1212" s="951"/>
      <c r="H1212" s="951"/>
      <c r="I1212" s="951"/>
      <c r="J1212" s="951"/>
      <c r="K1212" s="951"/>
      <c r="L1212" s="951"/>
      <c r="M1212" s="951"/>
      <c r="N1212" s="951"/>
      <c r="O1212" s="951"/>
      <c r="P1212" s="951"/>
      <c r="Q1212" s="951"/>
      <c r="R1212" s="951"/>
      <c r="S1212" s="951"/>
      <c r="T1212" s="951"/>
      <c r="U1212" s="951"/>
      <c r="V1212" s="951"/>
      <c r="W1212" s="951"/>
      <c r="X1212" s="951"/>
      <c r="Y1212" s="951"/>
      <c r="Z1212" s="952"/>
      <c r="AA1212" s="952"/>
      <c r="AB1212" s="952"/>
      <c r="AC1212" s="952"/>
      <c r="AD1212" s="381"/>
      <c r="AE1212" s="381"/>
      <c r="AF1212" s="616"/>
    </row>
    <row r="1213" spans="1:33" ht="15" x14ac:dyDescent="0.25">
      <c r="A1213" s="293"/>
      <c r="B1213" s="863" t="str">
        <f>IF(AND(COUNTIF(Z1212,"x")&gt;0,COUNTIF(Z1198:AD1212,"x")&gt;1),"ERROR: Las opción 9 excluyen al resto de las opciones","")</f>
        <v/>
      </c>
      <c r="C1213" s="863"/>
      <c r="D1213" s="863"/>
      <c r="E1213" s="863"/>
      <c r="F1213" s="863"/>
      <c r="G1213" s="863"/>
      <c r="H1213" s="863"/>
      <c r="I1213" s="863"/>
      <c r="J1213" s="863"/>
      <c r="K1213" s="863"/>
      <c r="L1213" s="863"/>
      <c r="M1213" s="863"/>
      <c r="N1213" s="863"/>
      <c r="O1213" s="863"/>
      <c r="P1213" s="863"/>
      <c r="Q1213" s="863"/>
      <c r="R1213" s="863"/>
      <c r="S1213" s="863"/>
      <c r="T1213" s="863"/>
      <c r="U1213" s="863"/>
      <c r="V1213" s="863"/>
      <c r="W1213" s="863"/>
      <c r="X1213" s="863"/>
      <c r="Y1213" s="863"/>
      <c r="Z1213" s="863"/>
      <c r="AA1213" s="863"/>
      <c r="AB1213" s="863"/>
      <c r="AC1213" s="863"/>
      <c r="AD1213" s="863"/>
      <c r="AE1213" s="381"/>
      <c r="AF1213" s="616"/>
    </row>
    <row r="1214" spans="1:33" ht="15" x14ac:dyDescent="0.25">
      <c r="A1214" s="293"/>
      <c r="B1214" s="863" t="str">
        <f>IF(OR(AG1203=36,AND(COUNTIF(Z1212,"X")&gt;0,COUNTBLANK(Z1204:AC1211)=32),AND(COUNTIF(Z1212,"X")=0,COUNTBLANK(Z1204:AC1211)=24)),"","ERROR: Responder a lo solicitado, en caso de no contar o no saber la información solicitada señale la opción correspondiente")</f>
        <v/>
      </c>
      <c r="C1214" s="863"/>
      <c r="D1214" s="863"/>
      <c r="E1214" s="863"/>
      <c r="F1214" s="863"/>
      <c r="G1214" s="863"/>
      <c r="H1214" s="863"/>
      <c r="I1214" s="863"/>
      <c r="J1214" s="863"/>
      <c r="K1214" s="863"/>
      <c r="L1214" s="863"/>
      <c r="M1214" s="863"/>
      <c r="N1214" s="863"/>
      <c r="O1214" s="863"/>
      <c r="P1214" s="863"/>
      <c r="Q1214" s="863"/>
      <c r="R1214" s="863"/>
      <c r="S1214" s="863"/>
      <c r="T1214" s="863"/>
      <c r="U1214" s="863"/>
      <c r="V1214" s="863"/>
      <c r="W1214" s="863"/>
      <c r="X1214" s="863"/>
      <c r="Y1214" s="863"/>
      <c r="Z1214" s="863"/>
      <c r="AA1214" s="863"/>
      <c r="AB1214" s="863"/>
      <c r="AC1214" s="863"/>
      <c r="AD1214" s="863"/>
      <c r="AE1214" s="381"/>
      <c r="AF1214" s="616"/>
    </row>
    <row r="1215" spans="1:33" ht="15" x14ac:dyDescent="0.25">
      <c r="A1215" s="293"/>
      <c r="B1215" s="302"/>
      <c r="C1215" s="381"/>
      <c r="D1215" s="381"/>
      <c r="E1215" s="381"/>
      <c r="F1215" s="381"/>
      <c r="G1215" s="381"/>
      <c r="H1215" s="381"/>
      <c r="I1215" s="381"/>
      <c r="J1215" s="381"/>
      <c r="K1215" s="381"/>
      <c r="L1215" s="381"/>
      <c r="M1215" s="381"/>
      <c r="N1215" s="381"/>
      <c r="O1215" s="381"/>
      <c r="P1215" s="381"/>
      <c r="Q1215" s="381"/>
      <c r="R1215" s="381"/>
      <c r="S1215" s="381"/>
      <c r="T1215" s="381"/>
      <c r="U1215" s="381"/>
      <c r="V1215" s="381"/>
      <c r="W1215" s="381"/>
      <c r="X1215" s="381"/>
      <c r="Y1215" s="381"/>
      <c r="Z1215" s="302"/>
      <c r="AA1215" s="302"/>
      <c r="AB1215" s="302"/>
      <c r="AC1215" s="302"/>
      <c r="AD1215" s="381"/>
      <c r="AE1215" s="381"/>
      <c r="AF1215" s="616"/>
    </row>
    <row r="1216" spans="1:33" ht="15" x14ac:dyDescent="0.25">
      <c r="A1216" s="293"/>
      <c r="B1216" s="296"/>
      <c r="C1216" s="296"/>
      <c r="D1216" s="296"/>
      <c r="E1216" s="296"/>
      <c r="F1216" s="296"/>
      <c r="G1216" s="953" t="s">
        <v>488</v>
      </c>
      <c r="H1216" s="954"/>
      <c r="I1216" s="954"/>
      <c r="J1216" s="954"/>
      <c r="K1216" s="954"/>
      <c r="L1216" s="954"/>
      <c r="M1216" s="954"/>
      <c r="N1216" s="954"/>
      <c r="O1216" s="954"/>
      <c r="P1216" s="954"/>
      <c r="Q1216" s="954"/>
      <c r="R1216" s="955"/>
      <c r="S1216" s="296"/>
      <c r="T1216" s="296"/>
      <c r="U1216" s="296"/>
      <c r="V1216" s="296"/>
      <c r="W1216" s="296"/>
      <c r="X1216" s="296"/>
      <c r="Y1216" s="296"/>
      <c r="Z1216" s="296"/>
      <c r="AA1216" s="296"/>
      <c r="AB1216" s="296"/>
      <c r="AC1216" s="296"/>
      <c r="AD1216" s="296"/>
      <c r="AE1216" s="296"/>
      <c r="AF1216" s="616"/>
    </row>
    <row r="1217" spans="1:32" ht="15" x14ac:dyDescent="0.25">
      <c r="A1217" s="293"/>
      <c r="B1217" s="296"/>
      <c r="C1217" s="296"/>
      <c r="D1217" s="296"/>
      <c r="E1217" s="296"/>
      <c r="F1217" s="296"/>
      <c r="G1217" s="781" t="s">
        <v>77</v>
      </c>
      <c r="H1217" s="947" t="s">
        <v>418</v>
      </c>
      <c r="I1217" s="948"/>
      <c r="J1217" s="948"/>
      <c r="K1217" s="948"/>
      <c r="L1217" s="948"/>
      <c r="M1217" s="948"/>
      <c r="N1217" s="948"/>
      <c r="O1217" s="948"/>
      <c r="P1217" s="948"/>
      <c r="Q1217" s="948"/>
      <c r="R1217" s="949"/>
      <c r="S1217" s="296"/>
      <c r="T1217" s="296"/>
      <c r="U1217" s="296"/>
      <c r="V1217" s="296"/>
      <c r="W1217" s="296"/>
      <c r="X1217" s="296"/>
      <c r="Y1217" s="296"/>
      <c r="Z1217" s="296"/>
      <c r="AA1217" s="296"/>
      <c r="AB1217" s="296"/>
      <c r="AC1217" s="296"/>
      <c r="AD1217" s="296"/>
      <c r="AE1217" s="296"/>
      <c r="AF1217" s="616"/>
    </row>
    <row r="1218" spans="1:32" ht="15" x14ac:dyDescent="0.25">
      <c r="A1218" s="293"/>
      <c r="B1218" s="296"/>
      <c r="C1218" s="296"/>
      <c r="D1218" s="296"/>
      <c r="E1218" s="296"/>
      <c r="F1218" s="296"/>
      <c r="G1218" s="782" t="s">
        <v>78</v>
      </c>
      <c r="H1218" s="947" t="s">
        <v>419</v>
      </c>
      <c r="I1218" s="948"/>
      <c r="J1218" s="948"/>
      <c r="K1218" s="948"/>
      <c r="L1218" s="948"/>
      <c r="M1218" s="948"/>
      <c r="N1218" s="948"/>
      <c r="O1218" s="948"/>
      <c r="P1218" s="948"/>
      <c r="Q1218" s="948"/>
      <c r="R1218" s="949"/>
      <c r="S1218" s="296"/>
      <c r="T1218" s="296"/>
      <c r="U1218" s="296"/>
      <c r="V1218" s="296"/>
      <c r="W1218" s="296"/>
      <c r="X1218" s="296"/>
      <c r="Y1218" s="296"/>
      <c r="Z1218" s="296"/>
      <c r="AA1218" s="296"/>
      <c r="AB1218" s="296"/>
      <c r="AC1218" s="296"/>
      <c r="AD1218" s="296"/>
      <c r="AE1218" s="296"/>
      <c r="AF1218" s="616"/>
    </row>
    <row r="1219" spans="1:32" ht="15" x14ac:dyDescent="0.25">
      <c r="A1219" s="293"/>
      <c r="B1219" s="296"/>
      <c r="C1219" s="296"/>
      <c r="D1219" s="296"/>
      <c r="E1219" s="296"/>
      <c r="F1219" s="296"/>
      <c r="G1219" s="782" t="s">
        <v>85</v>
      </c>
      <c r="H1219" s="947" t="s">
        <v>420</v>
      </c>
      <c r="I1219" s="948"/>
      <c r="J1219" s="948"/>
      <c r="K1219" s="948"/>
      <c r="L1219" s="948"/>
      <c r="M1219" s="948"/>
      <c r="N1219" s="948"/>
      <c r="O1219" s="948"/>
      <c r="P1219" s="948"/>
      <c r="Q1219" s="948"/>
      <c r="R1219" s="949"/>
      <c r="S1219" s="296"/>
      <c r="T1219" s="296"/>
      <c r="U1219" s="296"/>
      <c r="V1219" s="296"/>
      <c r="W1219" s="296"/>
      <c r="X1219" s="296"/>
      <c r="Y1219" s="296"/>
      <c r="Z1219" s="296"/>
      <c r="AA1219" s="296"/>
      <c r="AB1219" s="296"/>
      <c r="AC1219" s="296"/>
      <c r="AD1219" s="296"/>
      <c r="AE1219" s="296"/>
      <c r="AF1219" s="616"/>
    </row>
    <row r="1220" spans="1:32" ht="15" x14ac:dyDescent="0.25">
      <c r="A1220" s="293"/>
      <c r="B1220" s="296"/>
      <c r="C1220" s="296"/>
      <c r="D1220" s="296"/>
      <c r="E1220" s="296"/>
      <c r="F1220" s="296"/>
      <c r="G1220" s="782" t="s">
        <v>81</v>
      </c>
      <c r="H1220" s="947" t="s">
        <v>421</v>
      </c>
      <c r="I1220" s="948"/>
      <c r="J1220" s="948"/>
      <c r="K1220" s="948"/>
      <c r="L1220" s="948"/>
      <c r="M1220" s="948"/>
      <c r="N1220" s="948"/>
      <c r="O1220" s="948"/>
      <c r="P1220" s="948"/>
      <c r="Q1220" s="948"/>
      <c r="R1220" s="949"/>
      <c r="S1220" s="296"/>
      <c r="T1220" s="296"/>
      <c r="U1220" s="296"/>
      <c r="V1220" s="296"/>
      <c r="W1220" s="296"/>
      <c r="X1220" s="296"/>
      <c r="Y1220" s="296"/>
      <c r="Z1220" s="296"/>
      <c r="AA1220" s="296"/>
      <c r="AB1220" s="296"/>
      <c r="AC1220" s="296"/>
      <c r="AD1220" s="296"/>
      <c r="AE1220" s="296"/>
      <c r="AF1220" s="616"/>
    </row>
    <row r="1221" spans="1:32" ht="15" x14ac:dyDescent="0.25">
      <c r="A1221" s="293"/>
      <c r="B1221" s="296"/>
      <c r="C1221" s="296"/>
      <c r="D1221" s="296"/>
      <c r="E1221" s="296"/>
      <c r="F1221" s="296"/>
      <c r="G1221" s="782" t="s">
        <v>83</v>
      </c>
      <c r="H1221" s="947" t="s">
        <v>422</v>
      </c>
      <c r="I1221" s="948"/>
      <c r="J1221" s="948"/>
      <c r="K1221" s="948"/>
      <c r="L1221" s="948"/>
      <c r="M1221" s="948"/>
      <c r="N1221" s="948"/>
      <c r="O1221" s="948"/>
      <c r="P1221" s="948"/>
      <c r="Q1221" s="948"/>
      <c r="R1221" s="949"/>
      <c r="S1221" s="296"/>
      <c r="T1221" s="296"/>
      <c r="U1221" s="296"/>
      <c r="V1221" s="296"/>
      <c r="W1221" s="296"/>
      <c r="X1221" s="296"/>
      <c r="Y1221" s="296"/>
      <c r="Z1221" s="296"/>
      <c r="AA1221" s="296"/>
      <c r="AB1221" s="296"/>
      <c r="AC1221" s="296"/>
      <c r="AD1221" s="296"/>
      <c r="AE1221" s="296"/>
      <c r="AF1221" s="616"/>
    </row>
    <row r="1222" spans="1:32" ht="15" x14ac:dyDescent="0.25">
      <c r="A1222" s="293"/>
      <c r="B1222" s="302"/>
      <c r="C1222" s="381"/>
      <c r="D1222" s="381"/>
      <c r="E1222" s="381"/>
      <c r="F1222" s="381"/>
      <c r="G1222" s="381"/>
      <c r="H1222" s="381"/>
      <c r="I1222" s="381"/>
      <c r="J1222" s="381"/>
      <c r="K1222" s="381"/>
      <c r="L1222" s="381"/>
      <c r="M1222" s="381"/>
      <c r="N1222" s="381"/>
      <c r="O1222" s="381"/>
      <c r="P1222" s="381"/>
      <c r="Q1222" s="381"/>
      <c r="R1222" s="381"/>
      <c r="S1222" s="381"/>
      <c r="T1222" s="381"/>
      <c r="U1222" s="381"/>
      <c r="V1222" s="381"/>
      <c r="W1222" s="381"/>
      <c r="X1222" s="381"/>
      <c r="Y1222" s="381"/>
      <c r="Z1222" s="302"/>
      <c r="AA1222" s="302"/>
      <c r="AB1222" s="302"/>
      <c r="AC1222" s="302"/>
      <c r="AD1222" s="381"/>
      <c r="AE1222" s="381"/>
      <c r="AF1222" s="616"/>
    </row>
    <row r="1223" spans="1:32" ht="30" customHeight="1" x14ac:dyDescent="0.25">
      <c r="A1223" s="579" t="s">
        <v>1103</v>
      </c>
      <c r="B1223" s="844" t="s">
        <v>1104</v>
      </c>
      <c r="C1223" s="844"/>
      <c r="D1223" s="844"/>
      <c r="E1223" s="844"/>
      <c r="F1223" s="844"/>
      <c r="G1223" s="844"/>
      <c r="H1223" s="844"/>
      <c r="I1223" s="844"/>
      <c r="J1223" s="844"/>
      <c r="K1223" s="844"/>
      <c r="L1223" s="844"/>
      <c r="M1223" s="844"/>
      <c r="N1223" s="844"/>
      <c r="O1223" s="844"/>
      <c r="P1223" s="844"/>
      <c r="Q1223" s="844"/>
      <c r="R1223" s="844"/>
      <c r="S1223" s="844"/>
      <c r="T1223" s="844"/>
      <c r="U1223" s="844"/>
      <c r="V1223" s="844"/>
      <c r="W1223" s="844"/>
      <c r="X1223" s="844"/>
      <c r="Y1223" s="844"/>
      <c r="Z1223" s="844"/>
      <c r="AA1223" s="844"/>
      <c r="AB1223" s="844"/>
      <c r="AC1223" s="844"/>
      <c r="AD1223" s="844"/>
      <c r="AE1223" s="381"/>
      <c r="AF1223" s="616"/>
    </row>
    <row r="1224" spans="1:32" ht="15" x14ac:dyDescent="0.25">
      <c r="A1224" s="293"/>
      <c r="B1224" s="330"/>
      <c r="C1224" s="845" t="s">
        <v>1105</v>
      </c>
      <c r="D1224" s="845"/>
      <c r="E1224" s="845"/>
      <c r="F1224" s="845"/>
      <c r="G1224" s="845"/>
      <c r="H1224" s="845"/>
      <c r="I1224" s="845"/>
      <c r="J1224" s="845"/>
      <c r="K1224" s="845"/>
      <c r="L1224" s="845"/>
      <c r="M1224" s="845"/>
      <c r="N1224" s="845"/>
      <c r="O1224" s="845"/>
      <c r="P1224" s="845"/>
      <c r="Q1224" s="845"/>
      <c r="R1224" s="845"/>
      <c r="S1224" s="845"/>
      <c r="T1224" s="845"/>
      <c r="U1224" s="845"/>
      <c r="V1224" s="845"/>
      <c r="W1224" s="845"/>
      <c r="X1224" s="845"/>
      <c r="Y1224" s="845"/>
      <c r="Z1224" s="845"/>
      <c r="AA1224" s="845"/>
      <c r="AB1224" s="845"/>
      <c r="AC1224" s="845"/>
      <c r="AD1224" s="845"/>
      <c r="AE1224" s="296"/>
      <c r="AF1224" s="616"/>
    </row>
    <row r="1225" spans="1:32" ht="30" customHeight="1" x14ac:dyDescent="0.25">
      <c r="A1225" s="773"/>
      <c r="B1225" s="779"/>
      <c r="C1225" s="941" t="s">
        <v>6624</v>
      </c>
      <c r="D1225" s="941"/>
      <c r="E1225" s="941"/>
      <c r="F1225" s="941"/>
      <c r="G1225" s="941"/>
      <c r="H1225" s="941"/>
      <c r="I1225" s="941"/>
      <c r="J1225" s="941"/>
      <c r="K1225" s="941"/>
      <c r="L1225" s="941"/>
      <c r="M1225" s="941"/>
      <c r="N1225" s="941"/>
      <c r="O1225" s="941"/>
      <c r="P1225" s="941"/>
      <c r="Q1225" s="941"/>
      <c r="R1225" s="941"/>
      <c r="S1225" s="941"/>
      <c r="T1225" s="941"/>
      <c r="U1225" s="941"/>
      <c r="V1225" s="941"/>
      <c r="W1225" s="941"/>
      <c r="X1225" s="941"/>
      <c r="Y1225" s="941"/>
      <c r="Z1225" s="941"/>
      <c r="AA1225" s="941"/>
      <c r="AB1225" s="941"/>
      <c r="AC1225" s="941"/>
      <c r="AD1225" s="941"/>
      <c r="AE1225" s="296"/>
      <c r="AF1225" s="616"/>
    </row>
    <row r="1226" spans="1:32" ht="15" x14ac:dyDescent="0.25">
      <c r="A1226" s="773"/>
      <c r="B1226" s="774"/>
      <c r="C1226" s="845" t="s">
        <v>1106</v>
      </c>
      <c r="D1226" s="845"/>
      <c r="E1226" s="845"/>
      <c r="F1226" s="845"/>
      <c r="G1226" s="845"/>
      <c r="H1226" s="845"/>
      <c r="I1226" s="845"/>
      <c r="J1226" s="845"/>
      <c r="K1226" s="845"/>
      <c r="L1226" s="845"/>
      <c r="M1226" s="845"/>
      <c r="N1226" s="845"/>
      <c r="O1226" s="845"/>
      <c r="P1226" s="845"/>
      <c r="Q1226" s="845"/>
      <c r="R1226" s="845"/>
      <c r="S1226" s="845"/>
      <c r="T1226" s="845"/>
      <c r="U1226" s="845"/>
      <c r="V1226" s="845"/>
      <c r="W1226" s="845"/>
      <c r="X1226" s="845"/>
      <c r="Y1226" s="845"/>
      <c r="Z1226" s="845"/>
      <c r="AA1226" s="845"/>
      <c r="AB1226" s="845"/>
      <c r="AC1226" s="845"/>
      <c r="AD1226" s="845"/>
      <c r="AE1226" s="296"/>
      <c r="AF1226" s="616"/>
    </row>
    <row r="1227" spans="1:32" ht="15" x14ac:dyDescent="0.25">
      <c r="A1227" s="293"/>
      <c r="B1227" s="302"/>
      <c r="C1227" s="381"/>
      <c r="D1227" s="381"/>
      <c r="E1227" s="381"/>
      <c r="F1227" s="381"/>
      <c r="G1227" s="381"/>
      <c r="H1227" s="381"/>
      <c r="I1227" s="381"/>
      <c r="J1227" s="381"/>
      <c r="K1227" s="381"/>
      <c r="L1227" s="381"/>
      <c r="M1227" s="381"/>
      <c r="N1227" s="381"/>
      <c r="O1227" s="381"/>
      <c r="P1227" s="381"/>
      <c r="Q1227" s="381"/>
      <c r="R1227" s="381"/>
      <c r="S1227" s="381"/>
      <c r="T1227" s="381"/>
      <c r="U1227" s="381"/>
      <c r="V1227" s="381"/>
      <c r="W1227" s="381"/>
      <c r="X1227" s="381"/>
      <c r="Y1227" s="381"/>
      <c r="Z1227" s="302"/>
      <c r="AA1227" s="302"/>
      <c r="AB1227" s="302"/>
      <c r="AC1227" s="302"/>
      <c r="AD1227" s="381"/>
      <c r="AE1227" s="381"/>
      <c r="AF1227" s="616"/>
    </row>
    <row r="1228" spans="1:32" ht="22.5" customHeight="1" x14ac:dyDescent="0.25">
      <c r="A1228" s="293"/>
      <c r="B1228" s="296"/>
      <c r="C1228" s="381"/>
      <c r="D1228" s="754"/>
      <c r="E1228" s="754"/>
      <c r="F1228" s="754"/>
      <c r="G1228" s="754"/>
      <c r="H1228" s="754"/>
      <c r="I1228" s="754"/>
      <c r="J1228" s="754"/>
      <c r="K1228" s="754"/>
      <c r="L1228" s="754"/>
      <c r="M1228" s="754"/>
      <c r="N1228" s="881" t="s">
        <v>1107</v>
      </c>
      <c r="O1228" s="881"/>
      <c r="P1228" s="881"/>
      <c r="Q1228" s="881"/>
      <c r="R1228" s="881"/>
      <c r="S1228" s="881"/>
      <c r="T1228" s="381"/>
      <c r="U1228" s="381"/>
      <c r="V1228" s="381"/>
      <c r="W1228" s="381"/>
      <c r="X1228" s="381"/>
      <c r="Y1228" s="381"/>
      <c r="Z1228" s="381"/>
      <c r="AA1228" s="381"/>
      <c r="AB1228" s="381"/>
      <c r="AC1228" s="381"/>
      <c r="AD1228" s="381"/>
      <c r="AE1228" s="381"/>
      <c r="AF1228" s="616"/>
    </row>
    <row r="1229" spans="1:32" ht="22.5" customHeight="1" x14ac:dyDescent="0.25">
      <c r="A1229" s="293"/>
      <c r="B1229" s="296"/>
      <c r="C1229" s="381"/>
      <c r="D1229" s="754"/>
      <c r="E1229" s="754"/>
      <c r="F1229" s="754"/>
      <c r="G1229" s="754"/>
      <c r="H1229" s="754"/>
      <c r="I1229" s="754"/>
      <c r="J1229" s="754"/>
      <c r="K1229" s="754"/>
      <c r="L1229" s="754"/>
      <c r="M1229" s="754"/>
      <c r="N1229" s="950" t="s">
        <v>1108</v>
      </c>
      <c r="O1229" s="950"/>
      <c r="P1229" s="950"/>
      <c r="Q1229" s="950" t="s">
        <v>1109</v>
      </c>
      <c r="R1229" s="950"/>
      <c r="S1229" s="950"/>
      <c r="T1229" s="381"/>
      <c r="U1229" s="381"/>
      <c r="V1229" s="381"/>
      <c r="W1229" s="381"/>
      <c r="X1229" s="381"/>
      <c r="Y1229" s="381"/>
      <c r="Z1229" s="381"/>
      <c r="AA1229" s="381"/>
      <c r="AB1229" s="381"/>
      <c r="AC1229" s="381"/>
      <c r="AD1229" s="381"/>
      <c r="AE1229" s="381"/>
      <c r="AF1229" s="616"/>
    </row>
    <row r="1230" spans="1:32" ht="15" x14ac:dyDescent="0.25">
      <c r="A1230" s="293"/>
      <c r="B1230" s="296"/>
      <c r="C1230" s="381"/>
      <c r="D1230" s="396" t="s">
        <v>77</v>
      </c>
      <c r="E1230" s="848" t="s">
        <v>418</v>
      </c>
      <c r="F1230" s="849"/>
      <c r="G1230" s="849"/>
      <c r="H1230" s="849"/>
      <c r="I1230" s="849"/>
      <c r="J1230" s="849"/>
      <c r="K1230" s="849"/>
      <c r="L1230" s="849"/>
      <c r="M1230" s="850"/>
      <c r="N1230" s="920"/>
      <c r="O1230" s="920"/>
      <c r="P1230" s="920"/>
      <c r="Q1230" s="920"/>
      <c r="R1230" s="920"/>
      <c r="S1230" s="920"/>
      <c r="T1230" s="381"/>
      <c r="U1230" s="381"/>
      <c r="V1230" s="381"/>
      <c r="W1230" s="381"/>
      <c r="X1230" s="381"/>
      <c r="Y1230" s="381"/>
      <c r="Z1230" s="381"/>
      <c r="AA1230" s="381"/>
      <c r="AB1230" s="381"/>
      <c r="AC1230" s="381"/>
      <c r="AD1230" s="381"/>
      <c r="AE1230" s="381"/>
      <c r="AF1230" s="616"/>
    </row>
    <row r="1231" spans="1:32" ht="25.5" customHeight="1" x14ac:dyDescent="0.25">
      <c r="A1231" s="293"/>
      <c r="B1231" s="296"/>
      <c r="C1231" s="381"/>
      <c r="D1231" s="396" t="s">
        <v>78</v>
      </c>
      <c r="E1231" s="848" t="s">
        <v>419</v>
      </c>
      <c r="F1231" s="849"/>
      <c r="G1231" s="849"/>
      <c r="H1231" s="849"/>
      <c r="I1231" s="849"/>
      <c r="J1231" s="849"/>
      <c r="K1231" s="849"/>
      <c r="L1231" s="849"/>
      <c r="M1231" s="850"/>
      <c r="N1231" s="920"/>
      <c r="O1231" s="920"/>
      <c r="P1231" s="920"/>
      <c r="Q1231" s="920"/>
      <c r="R1231" s="920"/>
      <c r="S1231" s="920"/>
      <c r="T1231" s="381"/>
      <c r="U1231" s="381"/>
      <c r="V1231" s="381"/>
      <c r="W1231" s="381"/>
      <c r="X1231" s="381"/>
      <c r="Y1231" s="381"/>
      <c r="Z1231" s="381"/>
      <c r="AA1231" s="381"/>
      <c r="AB1231" s="381"/>
      <c r="AC1231" s="381"/>
      <c r="AD1231" s="381"/>
      <c r="AE1231" s="381"/>
      <c r="AF1231" s="616"/>
    </row>
    <row r="1232" spans="1:32" ht="25.5" customHeight="1" x14ac:dyDescent="0.25">
      <c r="A1232" s="293"/>
      <c r="B1232" s="296"/>
      <c r="C1232" s="381"/>
      <c r="D1232" s="396" t="s">
        <v>85</v>
      </c>
      <c r="E1232" s="848" t="s">
        <v>420</v>
      </c>
      <c r="F1232" s="849"/>
      <c r="G1232" s="849"/>
      <c r="H1232" s="849"/>
      <c r="I1232" s="849"/>
      <c r="J1232" s="849"/>
      <c r="K1232" s="849"/>
      <c r="L1232" s="849"/>
      <c r="M1232" s="850"/>
      <c r="N1232" s="920"/>
      <c r="O1232" s="920"/>
      <c r="P1232" s="920"/>
      <c r="Q1232" s="920"/>
      <c r="R1232" s="920"/>
      <c r="S1232" s="920"/>
      <c r="T1232" s="381"/>
      <c r="U1232" s="381"/>
      <c r="V1232" s="381"/>
      <c r="W1232" s="381"/>
      <c r="X1232" s="381"/>
      <c r="Y1232" s="381"/>
      <c r="Z1232" s="381"/>
      <c r="AA1232" s="381"/>
      <c r="AB1232" s="381"/>
      <c r="AC1232" s="381"/>
      <c r="AD1232" s="381"/>
      <c r="AE1232" s="381"/>
      <c r="AF1232" s="616"/>
    </row>
    <row r="1233" spans="1:32" ht="15" x14ac:dyDescent="0.25">
      <c r="A1233" s="293"/>
      <c r="B1233" s="296"/>
      <c r="C1233" s="381"/>
      <c r="D1233" s="396" t="s">
        <v>81</v>
      </c>
      <c r="E1233" s="932" t="s">
        <v>642</v>
      </c>
      <c r="F1233" s="933"/>
      <c r="G1233" s="933"/>
      <c r="H1233" s="933"/>
      <c r="I1233" s="933"/>
      <c r="J1233" s="933"/>
      <c r="K1233" s="933"/>
      <c r="L1233" s="933"/>
      <c r="M1233" s="934"/>
      <c r="N1233" s="920"/>
      <c r="O1233" s="920"/>
      <c r="P1233" s="920"/>
      <c r="Q1233" s="920"/>
      <c r="R1233" s="920"/>
      <c r="S1233" s="920"/>
      <c r="T1233" s="381"/>
      <c r="U1233" s="381"/>
      <c r="V1233" s="381"/>
      <c r="W1233" s="381"/>
      <c r="X1233" s="381"/>
      <c r="Y1233" s="381"/>
      <c r="Z1233" s="381"/>
      <c r="AA1233" s="381"/>
      <c r="AB1233" s="381"/>
      <c r="AC1233" s="381"/>
      <c r="AD1233" s="381"/>
      <c r="AE1233" s="381"/>
      <c r="AF1233" s="616"/>
    </row>
    <row r="1234" spans="1:32" ht="15" x14ac:dyDescent="0.25">
      <c r="A1234" s="293"/>
      <c r="B1234" s="296"/>
      <c r="C1234" s="381"/>
      <c r="D1234" s="396" t="s">
        <v>83</v>
      </c>
      <c r="E1234" s="932" t="s">
        <v>84</v>
      </c>
      <c r="F1234" s="933"/>
      <c r="G1234" s="933"/>
      <c r="H1234" s="933"/>
      <c r="I1234" s="933"/>
      <c r="J1234" s="933"/>
      <c r="K1234" s="933"/>
      <c r="L1234" s="933"/>
      <c r="M1234" s="934"/>
      <c r="N1234" s="920"/>
      <c r="O1234" s="920"/>
      <c r="P1234" s="920"/>
      <c r="Q1234" s="920"/>
      <c r="R1234" s="920"/>
      <c r="S1234" s="920"/>
      <c r="T1234" s="381"/>
      <c r="U1234" s="381"/>
      <c r="V1234" s="381"/>
      <c r="W1234" s="381"/>
      <c r="X1234" s="381"/>
      <c r="Y1234" s="381"/>
      <c r="Z1234" s="381"/>
      <c r="AA1234" s="381"/>
      <c r="AB1234" s="381"/>
      <c r="AC1234" s="381"/>
      <c r="AD1234" s="381"/>
      <c r="AE1234" s="381"/>
      <c r="AF1234" s="616"/>
    </row>
    <row r="1235" spans="1:32" ht="15" x14ac:dyDescent="0.25">
      <c r="A1235" s="293"/>
      <c r="B1235" s="837" t="str">
        <f>IF(OR(COUNTIF(Q1230:S1234,"X")&gt;1,COUNTIF(N1230:P1234,"X")&gt;1),"ERROR: Seleccionar sólo un código","")</f>
        <v/>
      </c>
      <c r="C1235" s="837"/>
      <c r="D1235" s="837"/>
      <c r="E1235" s="837"/>
      <c r="F1235" s="837"/>
      <c r="G1235" s="837"/>
      <c r="H1235" s="837"/>
      <c r="I1235" s="837"/>
      <c r="J1235" s="837"/>
      <c r="K1235" s="837"/>
      <c r="L1235" s="837"/>
      <c r="M1235" s="837"/>
      <c r="N1235" s="837"/>
      <c r="O1235" s="837"/>
      <c r="P1235" s="837"/>
      <c r="Q1235" s="837"/>
      <c r="R1235" s="837"/>
      <c r="S1235" s="837"/>
      <c r="T1235" s="837"/>
      <c r="U1235" s="837"/>
      <c r="V1235" s="837"/>
      <c r="W1235" s="837"/>
      <c r="X1235" s="837"/>
      <c r="Y1235" s="837"/>
      <c r="Z1235" s="837"/>
      <c r="AA1235" s="837"/>
      <c r="AB1235" s="837"/>
      <c r="AC1235" s="837"/>
      <c r="AD1235" s="837"/>
      <c r="AE1235" s="381"/>
      <c r="AF1235" s="616"/>
    </row>
    <row r="1236" spans="1:32" ht="15" x14ac:dyDescent="0.25">
      <c r="A1236" s="293"/>
      <c r="B1236" s="302"/>
      <c r="C1236" s="381"/>
      <c r="D1236" s="381"/>
      <c r="E1236" s="381"/>
      <c r="F1236" s="381"/>
      <c r="G1236" s="381"/>
      <c r="H1236" s="381"/>
      <c r="I1236" s="381"/>
      <c r="J1236" s="381"/>
      <c r="K1236" s="381"/>
      <c r="L1236" s="381"/>
      <c r="M1236" s="381"/>
      <c r="N1236" s="381"/>
      <c r="O1236" s="381"/>
      <c r="P1236" s="381"/>
      <c r="Q1236" s="381"/>
      <c r="R1236" s="381"/>
      <c r="S1236" s="381"/>
      <c r="T1236" s="381"/>
      <c r="U1236" s="381"/>
      <c r="V1236" s="381"/>
      <c r="W1236" s="381"/>
      <c r="X1236" s="381"/>
      <c r="Y1236" s="381"/>
      <c r="Z1236" s="302"/>
      <c r="AA1236" s="302"/>
      <c r="AB1236" s="302"/>
      <c r="AC1236" s="302"/>
      <c r="AD1236" s="381"/>
      <c r="AE1236" s="381"/>
      <c r="AF1236" s="616"/>
    </row>
    <row r="1237" spans="1:32" ht="15" x14ac:dyDescent="0.25">
      <c r="A1237" s="293"/>
      <c r="B1237" s="302"/>
      <c r="C1237" s="381"/>
      <c r="D1237" s="381"/>
      <c r="E1237" s="381"/>
      <c r="F1237" s="381"/>
      <c r="G1237" s="381"/>
      <c r="H1237" s="381"/>
      <c r="I1237" s="381"/>
      <c r="J1237" s="381"/>
      <c r="K1237" s="381"/>
      <c r="L1237" s="381"/>
      <c r="M1237" s="381"/>
      <c r="N1237" s="381"/>
      <c r="O1237" s="381"/>
      <c r="P1237" s="381"/>
      <c r="Q1237" s="381"/>
      <c r="R1237" s="381"/>
      <c r="S1237" s="381"/>
      <c r="T1237" s="381"/>
      <c r="U1237" s="381"/>
      <c r="V1237" s="381"/>
      <c r="W1237" s="381"/>
      <c r="X1237" s="381"/>
      <c r="Y1237" s="381"/>
      <c r="Z1237" s="381"/>
      <c r="AA1237" s="381"/>
      <c r="AB1237" s="381"/>
      <c r="AC1237" s="381"/>
      <c r="AD1237" s="381"/>
      <c r="AE1237" s="381"/>
      <c r="AF1237" s="616"/>
    </row>
    <row r="1238" spans="1:32" ht="27.75" customHeight="1" x14ac:dyDescent="0.25">
      <c r="A1238" s="577" t="s">
        <v>1110</v>
      </c>
      <c r="B1238" s="844" t="s">
        <v>1111</v>
      </c>
      <c r="C1238" s="844"/>
      <c r="D1238" s="844"/>
      <c r="E1238" s="844"/>
      <c r="F1238" s="844"/>
      <c r="G1238" s="844"/>
      <c r="H1238" s="844"/>
      <c r="I1238" s="844"/>
      <c r="J1238" s="844"/>
      <c r="K1238" s="844"/>
      <c r="L1238" s="844"/>
      <c r="M1238" s="844"/>
      <c r="N1238" s="844"/>
      <c r="O1238" s="844"/>
      <c r="P1238" s="844"/>
      <c r="Q1238" s="844"/>
      <c r="R1238" s="844"/>
      <c r="S1238" s="844"/>
      <c r="T1238" s="844"/>
      <c r="U1238" s="844"/>
      <c r="V1238" s="844"/>
      <c r="W1238" s="844"/>
      <c r="X1238" s="844"/>
      <c r="Y1238" s="844"/>
      <c r="Z1238" s="844"/>
      <c r="AA1238" s="844"/>
      <c r="AB1238" s="844"/>
      <c r="AC1238" s="844"/>
      <c r="AD1238" s="844"/>
      <c r="AE1238" s="381"/>
      <c r="AF1238" s="616"/>
    </row>
    <row r="1239" spans="1:32" ht="15" x14ac:dyDescent="0.25">
      <c r="A1239" s="293"/>
      <c r="B1239" s="296"/>
      <c r="C1239" s="845" t="s">
        <v>424</v>
      </c>
      <c r="D1239" s="845"/>
      <c r="E1239" s="845"/>
      <c r="F1239" s="845"/>
      <c r="G1239" s="845"/>
      <c r="H1239" s="845"/>
      <c r="I1239" s="845"/>
      <c r="J1239" s="845"/>
      <c r="K1239" s="845"/>
      <c r="L1239" s="845"/>
      <c r="M1239" s="845"/>
      <c r="N1239" s="845"/>
      <c r="O1239" s="845"/>
      <c r="P1239" s="845"/>
      <c r="Q1239" s="845"/>
      <c r="R1239" s="845"/>
      <c r="S1239" s="845"/>
      <c r="T1239" s="845"/>
      <c r="U1239" s="845"/>
      <c r="V1239" s="845"/>
      <c r="W1239" s="845"/>
      <c r="X1239" s="845"/>
      <c r="Y1239" s="845"/>
      <c r="Z1239" s="845"/>
      <c r="AA1239" s="845"/>
      <c r="AB1239" s="845"/>
      <c r="AC1239" s="845"/>
      <c r="AD1239" s="845"/>
      <c r="AE1239" s="381"/>
      <c r="AF1239" s="616"/>
    </row>
    <row r="1240" spans="1:32" ht="15.75" thickBot="1" x14ac:dyDescent="0.3">
      <c r="A1240" s="293"/>
      <c r="B1240" s="296"/>
      <c r="C1240" s="366"/>
      <c r="D1240" s="366"/>
      <c r="E1240" s="366"/>
      <c r="F1240" s="366"/>
      <c r="G1240" s="366"/>
      <c r="H1240" s="366"/>
      <c r="I1240" s="366"/>
      <c r="J1240" s="366"/>
      <c r="K1240" s="366"/>
      <c r="L1240" s="366"/>
      <c r="M1240" s="366"/>
      <c r="N1240" s="366"/>
      <c r="O1240" s="366"/>
      <c r="P1240" s="366"/>
      <c r="Q1240" s="366"/>
      <c r="R1240" s="366"/>
      <c r="S1240" s="366"/>
      <c r="T1240" s="366"/>
      <c r="U1240" s="366"/>
      <c r="V1240" s="366"/>
      <c r="W1240" s="366"/>
      <c r="X1240" s="366"/>
      <c r="Y1240" s="366"/>
      <c r="Z1240" s="366"/>
      <c r="AA1240" s="366"/>
      <c r="AB1240" s="366"/>
      <c r="AC1240" s="366"/>
      <c r="AD1240" s="757"/>
      <c r="AE1240" s="381"/>
      <c r="AF1240" s="616"/>
    </row>
    <row r="1241" spans="1:32" ht="15.75" thickBot="1" x14ac:dyDescent="0.3">
      <c r="A1241" s="293"/>
      <c r="B1241" s="296"/>
      <c r="C1241" s="788"/>
      <c r="D1241" s="386" t="s">
        <v>77</v>
      </c>
      <c r="E1241" s="333" t="s">
        <v>418</v>
      </c>
      <c r="F1241" s="325"/>
      <c r="G1241" s="325"/>
      <c r="H1241" s="371"/>
      <c r="I1241" s="371"/>
      <c r="J1241" s="371"/>
      <c r="K1241" s="371"/>
      <c r="L1241" s="371"/>
      <c r="M1241" s="371"/>
      <c r="N1241" s="371"/>
      <c r="O1241" s="371"/>
      <c r="P1241" s="372"/>
      <c r="Q1241" s="757"/>
      <c r="R1241" s="757"/>
      <c r="S1241" s="757"/>
      <c r="T1241" s="757"/>
      <c r="U1241" s="757"/>
      <c r="V1241" s="757"/>
      <c r="W1241" s="757"/>
      <c r="X1241" s="757"/>
      <c r="Y1241" s="336"/>
      <c r="Z1241" s="336"/>
      <c r="AA1241" s="336"/>
      <c r="AB1241" s="336"/>
      <c r="AC1241" s="336"/>
      <c r="AD1241" s="372"/>
      <c r="AE1241" s="381"/>
      <c r="AF1241" s="616"/>
    </row>
    <row r="1242" spans="1:32" ht="15.75" thickBot="1" x14ac:dyDescent="0.3">
      <c r="A1242" s="293"/>
      <c r="B1242" s="296"/>
      <c r="C1242" s="788"/>
      <c r="D1242" s="386" t="s">
        <v>78</v>
      </c>
      <c r="E1242" s="333" t="s">
        <v>419</v>
      </c>
      <c r="F1242" s="325"/>
      <c r="G1242" s="325"/>
      <c r="H1242" s="371"/>
      <c r="I1242" s="371"/>
      <c r="J1242" s="371"/>
      <c r="K1242" s="371"/>
      <c r="L1242" s="371"/>
      <c r="M1242" s="371"/>
      <c r="N1242" s="371"/>
      <c r="O1242" s="371"/>
      <c r="P1242" s="325"/>
      <c r="Q1242" s="757"/>
      <c r="R1242" s="757"/>
      <c r="S1242" s="757"/>
      <c r="T1242" s="757"/>
      <c r="U1242" s="757"/>
      <c r="V1242" s="757"/>
      <c r="W1242" s="757"/>
      <c r="X1242" s="757"/>
      <c r="Y1242" s="330"/>
      <c r="Z1242" s="330"/>
      <c r="AA1242" s="330"/>
      <c r="AB1242" s="330"/>
      <c r="AC1242" s="330"/>
      <c r="AD1242" s="358"/>
      <c r="AE1242" s="381"/>
      <c r="AF1242" s="616"/>
    </row>
    <row r="1243" spans="1:32" ht="15.75" thickBot="1" x14ac:dyDescent="0.3">
      <c r="A1243" s="293"/>
      <c r="B1243" s="296"/>
      <c r="C1243" s="788"/>
      <c r="D1243" s="386" t="s">
        <v>85</v>
      </c>
      <c r="E1243" s="333" t="s">
        <v>420</v>
      </c>
      <c r="F1243" s="325"/>
      <c r="G1243" s="325"/>
      <c r="H1243" s="371"/>
      <c r="I1243" s="371"/>
      <c r="J1243" s="371"/>
      <c r="K1243" s="371"/>
      <c r="L1243" s="371"/>
      <c r="M1243" s="371"/>
      <c r="N1243" s="371"/>
      <c r="O1243" s="371"/>
      <c r="P1243" s="325"/>
      <c r="Q1243" s="757"/>
      <c r="R1243" s="757"/>
      <c r="S1243" s="757"/>
      <c r="T1243" s="757"/>
      <c r="U1243" s="757"/>
      <c r="V1243" s="757"/>
      <c r="W1243" s="757"/>
      <c r="X1243" s="757"/>
      <c r="Y1243" s="330"/>
      <c r="Z1243" s="330"/>
      <c r="AA1243" s="330"/>
      <c r="AB1243" s="330"/>
      <c r="AC1243" s="330"/>
      <c r="AD1243" s="358"/>
      <c r="AE1243" s="381"/>
      <c r="AF1243" s="616"/>
    </row>
    <row r="1244" spans="1:32" ht="15.75" thickBot="1" x14ac:dyDescent="0.3">
      <c r="A1244" s="293"/>
      <c r="B1244" s="296"/>
      <c r="C1244" s="788"/>
      <c r="D1244" s="386" t="s">
        <v>81</v>
      </c>
      <c r="E1244" s="277" t="s">
        <v>642</v>
      </c>
      <c r="F1244" s="786"/>
      <c r="G1244" s="786"/>
      <c r="H1244" s="787"/>
      <c r="I1244" s="787"/>
      <c r="J1244" s="787"/>
      <c r="K1244" s="787"/>
      <c r="L1244" s="371"/>
      <c r="M1244" s="371"/>
      <c r="N1244" s="371"/>
      <c r="O1244" s="371"/>
      <c r="P1244" s="325"/>
      <c r="Q1244" s="757"/>
      <c r="R1244" s="757"/>
      <c r="S1244" s="757"/>
      <c r="T1244" s="757"/>
      <c r="U1244" s="757"/>
      <c r="V1244" s="757"/>
      <c r="W1244" s="757"/>
      <c r="X1244" s="757"/>
      <c r="Y1244" s="330"/>
      <c r="Z1244" s="330"/>
      <c r="AA1244" s="330"/>
      <c r="AB1244" s="330"/>
      <c r="AC1244" s="330"/>
      <c r="AD1244" s="358"/>
      <c r="AE1244" s="381"/>
      <c r="AF1244" s="616"/>
    </row>
    <row r="1245" spans="1:32" ht="15.75" thickBot="1" x14ac:dyDescent="0.3">
      <c r="A1245" s="293"/>
      <c r="B1245" s="296"/>
      <c r="C1245" s="788" t="s">
        <v>6547</v>
      </c>
      <c r="D1245" s="386" t="s">
        <v>83</v>
      </c>
      <c r="E1245" s="277" t="s">
        <v>84</v>
      </c>
      <c r="F1245" s="786"/>
      <c r="G1245" s="786"/>
      <c r="H1245" s="787"/>
      <c r="I1245" s="787"/>
      <c r="J1245" s="787"/>
      <c r="K1245" s="787"/>
      <c r="L1245" s="371"/>
      <c r="M1245" s="371"/>
      <c r="N1245" s="371"/>
      <c r="O1245" s="371"/>
      <c r="P1245" s="325"/>
      <c r="Q1245" s="757"/>
      <c r="R1245" s="757"/>
      <c r="S1245" s="757"/>
      <c r="T1245" s="757"/>
      <c r="U1245" s="757"/>
      <c r="V1245" s="757"/>
      <c r="W1245" s="757"/>
      <c r="X1245" s="757"/>
      <c r="Y1245" s="330"/>
      <c r="Z1245" s="330"/>
      <c r="AA1245" s="330"/>
      <c r="AB1245" s="330"/>
      <c r="AC1245" s="330"/>
      <c r="AD1245" s="358"/>
      <c r="AE1245" s="381"/>
      <c r="AF1245" s="616"/>
    </row>
    <row r="1246" spans="1:32" ht="15" x14ac:dyDescent="0.25">
      <c r="A1246" s="293"/>
      <c r="B1246" s="837" t="str">
        <f>IF(COUNTIF(C1241:C1245,"X")&gt;1,"ERROR: Seleccionar sólo un código","")</f>
        <v/>
      </c>
      <c r="C1246" s="837"/>
      <c r="D1246" s="837"/>
      <c r="E1246" s="837"/>
      <c r="F1246" s="837"/>
      <c r="G1246" s="837"/>
      <c r="H1246" s="837"/>
      <c r="I1246" s="837"/>
      <c r="J1246" s="837"/>
      <c r="K1246" s="837"/>
      <c r="L1246" s="837"/>
      <c r="M1246" s="837"/>
      <c r="N1246" s="837"/>
      <c r="O1246" s="837"/>
      <c r="P1246" s="837"/>
      <c r="Q1246" s="837"/>
      <c r="R1246" s="837"/>
      <c r="S1246" s="837"/>
      <c r="T1246" s="837"/>
      <c r="U1246" s="837"/>
      <c r="V1246" s="837"/>
      <c r="W1246" s="837"/>
      <c r="X1246" s="837"/>
      <c r="Y1246" s="837"/>
      <c r="Z1246" s="837"/>
      <c r="AA1246" s="837"/>
      <c r="AB1246" s="837"/>
      <c r="AC1246" s="837"/>
      <c r="AD1246" s="837"/>
      <c r="AE1246" s="381"/>
      <c r="AF1246" s="616"/>
    </row>
    <row r="1247" spans="1:32" ht="15" x14ac:dyDescent="0.25">
      <c r="A1247" s="293"/>
      <c r="B1247" s="302"/>
      <c r="C1247" s="381"/>
      <c r="D1247" s="381"/>
      <c r="E1247" s="381"/>
      <c r="F1247" s="381"/>
      <c r="G1247" s="381"/>
      <c r="H1247" s="381"/>
      <c r="I1247" s="381"/>
      <c r="J1247" s="381"/>
      <c r="K1247" s="381"/>
      <c r="L1247" s="381"/>
      <c r="M1247" s="381"/>
      <c r="N1247" s="381"/>
      <c r="O1247" s="381"/>
      <c r="P1247" s="381"/>
      <c r="Q1247" s="381"/>
      <c r="R1247" s="381"/>
      <c r="S1247" s="381"/>
      <c r="T1247" s="381"/>
      <c r="U1247" s="381"/>
      <c r="V1247" s="381"/>
      <c r="W1247" s="381"/>
      <c r="X1247" s="381"/>
      <c r="Y1247" s="381"/>
      <c r="Z1247" s="381"/>
      <c r="AA1247" s="381"/>
      <c r="AB1247" s="381"/>
      <c r="AC1247" s="381"/>
      <c r="AD1247" s="381"/>
      <c r="AE1247" s="381"/>
      <c r="AF1247" s="616"/>
    </row>
    <row r="1248" spans="1:32" ht="15" x14ac:dyDescent="0.25">
      <c r="A1248" s="293"/>
      <c r="B1248" s="302"/>
      <c r="C1248" s="381"/>
      <c r="D1248" s="381"/>
      <c r="E1248" s="381"/>
      <c r="F1248" s="381"/>
      <c r="G1248" s="381"/>
      <c r="H1248" s="381"/>
      <c r="I1248" s="381"/>
      <c r="J1248" s="381"/>
      <c r="K1248" s="381"/>
      <c r="L1248" s="381"/>
      <c r="M1248" s="381"/>
      <c r="N1248" s="381"/>
      <c r="O1248" s="381"/>
      <c r="P1248" s="381"/>
      <c r="Q1248" s="381"/>
      <c r="R1248" s="381"/>
      <c r="S1248" s="381"/>
      <c r="T1248" s="381"/>
      <c r="U1248" s="381"/>
      <c r="V1248" s="381"/>
      <c r="W1248" s="381"/>
      <c r="X1248" s="381"/>
      <c r="Y1248" s="381"/>
      <c r="Z1248" s="381"/>
      <c r="AA1248" s="381"/>
      <c r="AB1248" s="381"/>
      <c r="AC1248" s="381"/>
      <c r="AD1248" s="381"/>
      <c r="AE1248" s="381"/>
      <c r="AF1248" s="616"/>
    </row>
    <row r="1249" spans="1:33" ht="37.5" customHeight="1" x14ac:dyDescent="0.25">
      <c r="A1249" s="577" t="s">
        <v>1112</v>
      </c>
      <c r="B1249" s="844" t="s">
        <v>1113</v>
      </c>
      <c r="C1249" s="844"/>
      <c r="D1249" s="844"/>
      <c r="E1249" s="844"/>
      <c r="F1249" s="844"/>
      <c r="G1249" s="844"/>
      <c r="H1249" s="844"/>
      <c r="I1249" s="844"/>
      <c r="J1249" s="844"/>
      <c r="K1249" s="844"/>
      <c r="L1249" s="844"/>
      <c r="M1249" s="844"/>
      <c r="N1249" s="844"/>
      <c r="O1249" s="844"/>
      <c r="P1249" s="844"/>
      <c r="Q1249" s="844"/>
      <c r="R1249" s="844"/>
      <c r="S1249" s="844"/>
      <c r="T1249" s="844"/>
      <c r="U1249" s="844"/>
      <c r="V1249" s="844"/>
      <c r="W1249" s="844"/>
      <c r="X1249" s="844"/>
      <c r="Y1249" s="844"/>
      <c r="Z1249" s="844"/>
      <c r="AA1249" s="844"/>
      <c r="AB1249" s="844"/>
      <c r="AC1249" s="844"/>
      <c r="AD1249" s="844"/>
      <c r="AE1249" s="381"/>
      <c r="AF1249" s="616"/>
    </row>
    <row r="1250" spans="1:33" ht="15" x14ac:dyDescent="0.25">
      <c r="A1250" s="293"/>
      <c r="B1250" s="296"/>
      <c r="C1250" s="845" t="s">
        <v>424</v>
      </c>
      <c r="D1250" s="845"/>
      <c r="E1250" s="845"/>
      <c r="F1250" s="845"/>
      <c r="G1250" s="845"/>
      <c r="H1250" s="845"/>
      <c r="I1250" s="845"/>
      <c r="J1250" s="845"/>
      <c r="K1250" s="845"/>
      <c r="L1250" s="845"/>
      <c r="M1250" s="845"/>
      <c r="N1250" s="845"/>
      <c r="O1250" s="845"/>
      <c r="P1250" s="845"/>
      <c r="Q1250" s="845"/>
      <c r="R1250" s="845"/>
      <c r="S1250" s="845"/>
      <c r="T1250" s="845"/>
      <c r="U1250" s="845"/>
      <c r="V1250" s="845"/>
      <c r="W1250" s="845"/>
      <c r="X1250" s="845"/>
      <c r="Y1250" s="845"/>
      <c r="Z1250" s="845"/>
      <c r="AA1250" s="845"/>
      <c r="AB1250" s="845"/>
      <c r="AC1250" s="845"/>
      <c r="AD1250" s="845"/>
      <c r="AE1250" s="381"/>
      <c r="AF1250" s="616"/>
    </row>
    <row r="1251" spans="1:33" ht="15.75" thickBot="1" x14ac:dyDescent="0.3">
      <c r="A1251" s="293"/>
      <c r="B1251" s="296"/>
      <c r="C1251" s="366"/>
      <c r="D1251" s="366"/>
      <c r="E1251" s="366"/>
      <c r="F1251" s="366"/>
      <c r="G1251" s="366"/>
      <c r="H1251" s="366"/>
      <c r="I1251" s="366"/>
      <c r="J1251" s="366"/>
      <c r="K1251" s="366"/>
      <c r="L1251" s="366"/>
      <c r="M1251" s="366"/>
      <c r="N1251" s="366"/>
      <c r="O1251" s="366"/>
      <c r="P1251" s="366"/>
      <c r="Q1251" s="366"/>
      <c r="R1251" s="366"/>
      <c r="S1251" s="366"/>
      <c r="T1251" s="366"/>
      <c r="U1251" s="366"/>
      <c r="V1251" s="366"/>
      <c r="W1251" s="366"/>
      <c r="X1251" s="366"/>
      <c r="Y1251" s="366"/>
      <c r="Z1251" s="366"/>
      <c r="AA1251" s="366"/>
      <c r="AB1251" s="366"/>
      <c r="AC1251" s="366"/>
      <c r="AD1251" s="757"/>
      <c r="AE1251" s="381"/>
      <c r="AF1251" s="616"/>
    </row>
    <row r="1252" spans="1:33" ht="15.75" thickBot="1" x14ac:dyDescent="0.3">
      <c r="A1252" s="293"/>
      <c r="B1252" s="296"/>
      <c r="C1252" s="788"/>
      <c r="D1252" s="386" t="s">
        <v>77</v>
      </c>
      <c r="E1252" s="333" t="s">
        <v>418</v>
      </c>
      <c r="F1252" s="325"/>
      <c r="G1252" s="325"/>
      <c r="H1252" s="371"/>
      <c r="I1252" s="371"/>
      <c r="J1252" s="371"/>
      <c r="K1252" s="371"/>
      <c r="L1252" s="371"/>
      <c r="M1252" s="371"/>
      <c r="N1252" s="371"/>
      <c r="O1252" s="371"/>
      <c r="P1252" s="372"/>
      <c r="Q1252" s="757"/>
      <c r="R1252" s="757"/>
      <c r="S1252" s="757"/>
      <c r="T1252" s="757"/>
      <c r="U1252" s="757"/>
      <c r="V1252" s="757"/>
      <c r="W1252" s="757"/>
      <c r="X1252" s="757"/>
      <c r="Y1252" s="336"/>
      <c r="Z1252" s="336"/>
      <c r="AA1252" s="336"/>
      <c r="AB1252" s="336"/>
      <c r="AC1252" s="336"/>
      <c r="AD1252" s="372"/>
      <c r="AE1252" s="381"/>
      <c r="AF1252" s="616"/>
    </row>
    <row r="1253" spans="1:33" ht="15.75" thickBot="1" x14ac:dyDescent="0.3">
      <c r="A1253" s="293"/>
      <c r="B1253" s="296"/>
      <c r="C1253" s="788"/>
      <c r="D1253" s="386" t="s">
        <v>78</v>
      </c>
      <c r="E1253" s="333" t="s">
        <v>419</v>
      </c>
      <c r="F1253" s="325"/>
      <c r="G1253" s="325"/>
      <c r="H1253" s="371"/>
      <c r="I1253" s="371"/>
      <c r="J1253" s="371"/>
      <c r="K1253" s="371"/>
      <c r="L1253" s="371"/>
      <c r="M1253" s="371"/>
      <c r="N1253" s="371"/>
      <c r="O1253" s="371"/>
      <c r="P1253" s="325"/>
      <c r="Q1253" s="757"/>
      <c r="R1253" s="757"/>
      <c r="S1253" s="757"/>
      <c r="T1253" s="757"/>
      <c r="U1253" s="757"/>
      <c r="V1253" s="757"/>
      <c r="W1253" s="757"/>
      <c r="X1253" s="757"/>
      <c r="Y1253" s="330"/>
      <c r="Z1253" s="330"/>
      <c r="AA1253" s="330"/>
      <c r="AB1253" s="330"/>
      <c r="AC1253" s="330"/>
      <c r="AD1253" s="358"/>
      <c r="AE1253" s="381"/>
      <c r="AF1253" s="616"/>
    </row>
    <row r="1254" spans="1:33" ht="15.75" thickBot="1" x14ac:dyDescent="0.3">
      <c r="A1254" s="293"/>
      <c r="B1254" s="296"/>
      <c r="C1254" s="788"/>
      <c r="D1254" s="386" t="s">
        <v>85</v>
      </c>
      <c r="E1254" s="333" t="s">
        <v>420</v>
      </c>
      <c r="F1254" s="325"/>
      <c r="G1254" s="325"/>
      <c r="H1254" s="371"/>
      <c r="I1254" s="371"/>
      <c r="J1254" s="371"/>
      <c r="K1254" s="371"/>
      <c r="L1254" s="371"/>
      <c r="M1254" s="371"/>
      <c r="N1254" s="371"/>
      <c r="O1254" s="371"/>
      <c r="P1254" s="325"/>
      <c r="Q1254" s="757"/>
      <c r="R1254" s="757"/>
      <c r="S1254" s="757"/>
      <c r="T1254" s="757"/>
      <c r="U1254" s="757"/>
      <c r="V1254" s="757"/>
      <c r="W1254" s="757"/>
      <c r="X1254" s="757"/>
      <c r="Y1254" s="330"/>
      <c r="Z1254" s="330"/>
      <c r="AA1254" s="330"/>
      <c r="AB1254" s="330"/>
      <c r="AC1254" s="330"/>
      <c r="AD1254" s="358"/>
      <c r="AE1254" s="381"/>
      <c r="AF1254" s="616"/>
    </row>
    <row r="1255" spans="1:33" ht="15.75" thickBot="1" x14ac:dyDescent="0.3">
      <c r="A1255" s="293"/>
      <c r="B1255" s="296"/>
      <c r="C1255" s="788"/>
      <c r="D1255" s="386" t="s">
        <v>81</v>
      </c>
      <c r="E1255" s="277" t="s">
        <v>642</v>
      </c>
      <c r="F1255" s="786"/>
      <c r="G1255" s="786"/>
      <c r="H1255" s="787"/>
      <c r="I1255" s="787"/>
      <c r="J1255" s="787"/>
      <c r="K1255" s="787"/>
      <c r="L1255" s="371"/>
      <c r="M1255" s="371"/>
      <c r="N1255" s="371"/>
      <c r="O1255" s="371"/>
      <c r="P1255" s="325"/>
      <c r="Q1255" s="757"/>
      <c r="R1255" s="757"/>
      <c r="S1255" s="757"/>
      <c r="T1255" s="757"/>
      <c r="U1255" s="757"/>
      <c r="V1255" s="757"/>
      <c r="W1255" s="757"/>
      <c r="X1255" s="757"/>
      <c r="Y1255" s="330"/>
      <c r="Z1255" s="330"/>
      <c r="AA1255" s="330"/>
      <c r="AB1255" s="330"/>
      <c r="AC1255" s="330"/>
      <c r="AD1255" s="358"/>
      <c r="AE1255" s="381"/>
      <c r="AF1255" s="616"/>
    </row>
    <row r="1256" spans="1:33" ht="15.75" thickBot="1" x14ac:dyDescent="0.3">
      <c r="A1256" s="293"/>
      <c r="B1256" s="296"/>
      <c r="C1256" s="788" t="s">
        <v>6547</v>
      </c>
      <c r="D1256" s="386" t="s">
        <v>83</v>
      </c>
      <c r="E1256" s="277" t="s">
        <v>84</v>
      </c>
      <c r="F1256" s="786"/>
      <c r="G1256" s="786"/>
      <c r="H1256" s="787"/>
      <c r="I1256" s="787"/>
      <c r="J1256" s="787"/>
      <c r="K1256" s="787"/>
      <c r="L1256" s="371"/>
      <c r="M1256" s="371"/>
      <c r="N1256" s="371"/>
      <c r="O1256" s="371"/>
      <c r="P1256" s="325"/>
      <c r="Q1256" s="757"/>
      <c r="R1256" s="757"/>
      <c r="S1256" s="757"/>
      <c r="T1256" s="757"/>
      <c r="U1256" s="757"/>
      <c r="V1256" s="757"/>
      <c r="W1256" s="757"/>
      <c r="X1256" s="757"/>
      <c r="Y1256" s="330"/>
      <c r="Z1256" s="330"/>
      <c r="AA1256" s="330"/>
      <c r="AB1256" s="330"/>
      <c r="AC1256" s="330"/>
      <c r="AD1256" s="358"/>
      <c r="AE1256" s="381"/>
      <c r="AF1256" s="616"/>
    </row>
    <row r="1257" spans="1:33" ht="15" x14ac:dyDescent="0.25">
      <c r="A1257" s="293"/>
      <c r="B1257" s="837" t="str">
        <f>IF(COUNTIF(C1252:C1256,"X")&gt;1,"ERROR: Seleccionar sólo un código","")</f>
        <v/>
      </c>
      <c r="C1257" s="837"/>
      <c r="D1257" s="837"/>
      <c r="E1257" s="837"/>
      <c r="F1257" s="837"/>
      <c r="G1257" s="837"/>
      <c r="H1257" s="837"/>
      <c r="I1257" s="837"/>
      <c r="J1257" s="837"/>
      <c r="K1257" s="837"/>
      <c r="L1257" s="837"/>
      <c r="M1257" s="837"/>
      <c r="N1257" s="837"/>
      <c r="O1257" s="837"/>
      <c r="P1257" s="837"/>
      <c r="Q1257" s="837"/>
      <c r="R1257" s="837"/>
      <c r="S1257" s="837"/>
      <c r="T1257" s="837"/>
      <c r="U1257" s="837"/>
      <c r="V1257" s="837"/>
      <c r="W1257" s="837"/>
      <c r="X1257" s="837"/>
      <c r="Y1257" s="837"/>
      <c r="Z1257" s="837"/>
      <c r="AA1257" s="837"/>
      <c r="AB1257" s="837"/>
      <c r="AC1257" s="837"/>
      <c r="AD1257" s="837"/>
      <c r="AE1257" s="381"/>
      <c r="AF1257" s="616"/>
    </row>
    <row r="1258" spans="1:33" ht="15" x14ac:dyDescent="0.25">
      <c r="A1258" s="293"/>
      <c r="B1258" s="302"/>
      <c r="C1258" s="381"/>
      <c r="D1258" s="381"/>
      <c r="E1258" s="381"/>
      <c r="F1258" s="381"/>
      <c r="G1258" s="381"/>
      <c r="H1258" s="381"/>
      <c r="I1258" s="381"/>
      <c r="J1258" s="381"/>
      <c r="K1258" s="381"/>
      <c r="L1258" s="381"/>
      <c r="M1258" s="381"/>
      <c r="N1258" s="381"/>
      <c r="O1258" s="381"/>
      <c r="P1258" s="381"/>
      <c r="Q1258" s="381"/>
      <c r="R1258" s="381"/>
      <c r="S1258" s="381"/>
      <c r="T1258" s="381"/>
      <c r="U1258" s="381"/>
      <c r="V1258" s="381"/>
      <c r="W1258" s="381"/>
      <c r="X1258" s="381"/>
      <c r="Y1258" s="381"/>
      <c r="Z1258" s="381"/>
      <c r="AA1258" s="381"/>
      <c r="AB1258" s="381"/>
      <c r="AC1258" s="381"/>
      <c r="AD1258" s="381"/>
      <c r="AE1258" s="381"/>
      <c r="AF1258" s="616"/>
    </row>
    <row r="1259" spans="1:33" ht="15" x14ac:dyDescent="0.25">
      <c r="A1259" s="293"/>
      <c r="B1259" s="302"/>
      <c r="C1259" s="381"/>
      <c r="D1259" s="381"/>
      <c r="E1259" s="381"/>
      <c r="F1259" s="381"/>
      <c r="G1259" s="381"/>
      <c r="H1259" s="381"/>
      <c r="I1259" s="381"/>
      <c r="J1259" s="381"/>
      <c r="K1259" s="381"/>
      <c r="L1259" s="381"/>
      <c r="M1259" s="381"/>
      <c r="N1259" s="381"/>
      <c r="O1259" s="381"/>
      <c r="P1259" s="381"/>
      <c r="Q1259" s="381"/>
      <c r="R1259" s="381"/>
      <c r="S1259" s="381"/>
      <c r="T1259" s="381"/>
      <c r="U1259" s="381"/>
      <c r="V1259" s="381"/>
      <c r="W1259" s="381"/>
      <c r="X1259" s="381"/>
      <c r="Y1259" s="381"/>
      <c r="Z1259" s="381"/>
      <c r="AA1259" s="381"/>
      <c r="AB1259" s="381"/>
      <c r="AC1259" s="381"/>
      <c r="AD1259" s="381"/>
      <c r="AE1259" s="381"/>
      <c r="AF1259" s="616"/>
    </row>
    <row r="1260" spans="1:33" ht="41.25" customHeight="1" x14ac:dyDescent="0.25">
      <c r="A1260" s="577" t="s">
        <v>1114</v>
      </c>
      <c r="B1260" s="844" t="s">
        <v>1115</v>
      </c>
      <c r="C1260" s="844"/>
      <c r="D1260" s="844"/>
      <c r="E1260" s="844"/>
      <c r="F1260" s="844"/>
      <c r="G1260" s="844"/>
      <c r="H1260" s="844"/>
      <c r="I1260" s="844"/>
      <c r="J1260" s="844"/>
      <c r="K1260" s="844"/>
      <c r="L1260" s="844"/>
      <c r="M1260" s="844"/>
      <c r="N1260" s="844"/>
      <c r="O1260" s="844"/>
      <c r="P1260" s="844"/>
      <c r="Q1260" s="844"/>
      <c r="R1260" s="844"/>
      <c r="S1260" s="844"/>
      <c r="T1260" s="844"/>
      <c r="U1260" s="844"/>
      <c r="V1260" s="844"/>
      <c r="W1260" s="844"/>
      <c r="X1260" s="844"/>
      <c r="Y1260" s="844"/>
      <c r="Z1260" s="844"/>
      <c r="AA1260" s="844"/>
      <c r="AB1260" s="844"/>
      <c r="AC1260" s="844"/>
      <c r="AD1260" s="844"/>
      <c r="AE1260" s="381"/>
      <c r="AF1260" s="616"/>
    </row>
    <row r="1261" spans="1:33" ht="24.75" customHeight="1" x14ac:dyDescent="0.25">
      <c r="A1261" s="293"/>
      <c r="B1261" s="302"/>
      <c r="C1261" s="940" t="s">
        <v>1116</v>
      </c>
      <c r="D1261" s="940"/>
      <c r="E1261" s="940"/>
      <c r="F1261" s="940"/>
      <c r="G1261" s="940"/>
      <c r="H1261" s="940"/>
      <c r="I1261" s="940"/>
      <c r="J1261" s="940"/>
      <c r="K1261" s="940"/>
      <c r="L1261" s="940"/>
      <c r="M1261" s="940"/>
      <c r="N1261" s="940"/>
      <c r="O1261" s="940"/>
      <c r="P1261" s="940"/>
      <c r="Q1261" s="940"/>
      <c r="R1261" s="940"/>
      <c r="S1261" s="940"/>
      <c r="T1261" s="940"/>
      <c r="U1261" s="940"/>
      <c r="V1261" s="940"/>
      <c r="W1261" s="940"/>
      <c r="X1261" s="940"/>
      <c r="Y1261" s="940"/>
      <c r="Z1261" s="940"/>
      <c r="AA1261" s="940"/>
      <c r="AB1261" s="940"/>
      <c r="AC1261" s="940"/>
      <c r="AD1261" s="940"/>
      <c r="AE1261" s="381"/>
      <c r="AF1261" s="616"/>
    </row>
    <row r="1262" spans="1:33" ht="30" customHeight="1" x14ac:dyDescent="0.25">
      <c r="A1262" s="773"/>
      <c r="B1262" s="779"/>
      <c r="C1262" s="941" t="s">
        <v>1117</v>
      </c>
      <c r="D1262" s="941"/>
      <c r="E1262" s="941"/>
      <c r="F1262" s="941"/>
      <c r="G1262" s="941"/>
      <c r="H1262" s="941"/>
      <c r="I1262" s="941"/>
      <c r="J1262" s="941"/>
      <c r="K1262" s="941"/>
      <c r="L1262" s="941"/>
      <c r="M1262" s="941"/>
      <c r="N1262" s="941"/>
      <c r="O1262" s="941"/>
      <c r="P1262" s="941"/>
      <c r="Q1262" s="941"/>
      <c r="R1262" s="941"/>
      <c r="S1262" s="941"/>
      <c r="T1262" s="941"/>
      <c r="U1262" s="941"/>
      <c r="V1262" s="941"/>
      <c r="W1262" s="941"/>
      <c r="X1262" s="941"/>
      <c r="Y1262" s="941"/>
      <c r="Z1262" s="941"/>
      <c r="AA1262" s="941"/>
      <c r="AB1262" s="941"/>
      <c r="AC1262" s="941"/>
      <c r="AD1262" s="941"/>
      <c r="AE1262" s="296"/>
      <c r="AF1262" s="616"/>
    </row>
    <row r="1263" spans="1:33" ht="15" x14ac:dyDescent="0.25">
      <c r="A1263" s="773"/>
      <c r="B1263" s="774"/>
      <c r="C1263" s="845" t="s">
        <v>1014</v>
      </c>
      <c r="D1263" s="845"/>
      <c r="E1263" s="845"/>
      <c r="F1263" s="845"/>
      <c r="G1263" s="845"/>
      <c r="H1263" s="845"/>
      <c r="I1263" s="845"/>
      <c r="J1263" s="845"/>
      <c r="K1263" s="845"/>
      <c r="L1263" s="845"/>
      <c r="M1263" s="845"/>
      <c r="N1263" s="845"/>
      <c r="O1263" s="845"/>
      <c r="P1263" s="845"/>
      <c r="Q1263" s="845"/>
      <c r="R1263" s="845"/>
      <c r="S1263" s="845"/>
      <c r="T1263" s="845"/>
      <c r="U1263" s="845"/>
      <c r="V1263" s="845"/>
      <c r="W1263" s="845"/>
      <c r="X1263" s="845"/>
      <c r="Y1263" s="845"/>
      <c r="Z1263" s="845"/>
      <c r="AA1263" s="845"/>
      <c r="AB1263" s="845"/>
      <c r="AC1263" s="845"/>
      <c r="AD1263" s="845"/>
      <c r="AE1263" s="296"/>
      <c r="AF1263" s="616"/>
    </row>
    <row r="1264" spans="1:33" ht="15" x14ac:dyDescent="0.25">
      <c r="A1264" s="293"/>
      <c r="B1264" s="302"/>
      <c r="C1264" s="754"/>
      <c r="D1264" s="754"/>
      <c r="E1264" s="754"/>
      <c r="F1264" s="754"/>
      <c r="G1264" s="754"/>
      <c r="H1264" s="754"/>
      <c r="I1264" s="754"/>
      <c r="J1264" s="754"/>
      <c r="K1264" s="754"/>
      <c r="L1264" s="754"/>
      <c r="M1264" s="754"/>
      <c r="N1264" s="754"/>
      <c r="O1264" s="754"/>
      <c r="P1264" s="754"/>
      <c r="Q1264" s="754"/>
      <c r="R1264" s="754"/>
      <c r="S1264" s="754"/>
      <c r="T1264" s="754"/>
      <c r="U1264" s="754"/>
      <c r="V1264" s="754"/>
      <c r="W1264" s="754"/>
      <c r="X1264" s="754"/>
      <c r="Y1264" s="754"/>
      <c r="Z1264" s="754"/>
      <c r="AA1264" s="754"/>
      <c r="AB1264" s="754"/>
      <c r="AC1264" s="754"/>
      <c r="AD1264" s="754"/>
      <c r="AE1264" s="381"/>
      <c r="AF1264" s="616"/>
      <c r="AG1264" t="s">
        <v>6549</v>
      </c>
    </row>
    <row r="1265" spans="1:40" ht="22.5" customHeight="1" x14ac:dyDescent="0.25">
      <c r="A1265" s="293"/>
      <c r="B1265" s="296"/>
      <c r="C1265" s="381"/>
      <c r="D1265" s="754"/>
      <c r="E1265" s="754"/>
      <c r="F1265" s="754"/>
      <c r="G1265" s="754"/>
      <c r="H1265" s="754"/>
      <c r="I1265" s="754"/>
      <c r="J1265" s="754"/>
      <c r="K1265" s="754"/>
      <c r="L1265" s="754"/>
      <c r="M1265" s="754"/>
      <c r="N1265" s="881" t="s">
        <v>1118</v>
      </c>
      <c r="O1265" s="881"/>
      <c r="P1265" s="881"/>
      <c r="Q1265" s="942" t="s">
        <v>1119</v>
      </c>
      <c r="R1265" s="943"/>
      <c r="S1265" s="943"/>
      <c r="T1265" s="943"/>
      <c r="U1265" s="943"/>
      <c r="V1265" s="943"/>
      <c r="W1265" s="943"/>
      <c r="X1265" s="943"/>
      <c r="Y1265" s="943"/>
      <c r="Z1265" s="944"/>
      <c r="AA1265" s="381"/>
      <c r="AB1265" s="381"/>
      <c r="AC1265" s="381"/>
      <c r="AD1265" s="381"/>
      <c r="AE1265" s="381"/>
      <c r="AF1265" s="616"/>
      <c r="AG1265">
        <f>COUNTBLANK(N1268:Z1271)</f>
        <v>46</v>
      </c>
    </row>
    <row r="1266" spans="1:40" ht="118.5" customHeight="1" x14ac:dyDescent="0.25">
      <c r="A1266" s="293"/>
      <c r="B1266" s="296"/>
      <c r="C1266" s="381"/>
      <c r="D1266" s="754"/>
      <c r="E1266" s="754"/>
      <c r="F1266" s="754"/>
      <c r="G1266" s="754"/>
      <c r="H1266" s="754"/>
      <c r="I1266" s="754"/>
      <c r="J1266" s="754"/>
      <c r="K1266" s="754"/>
      <c r="L1266" s="754"/>
      <c r="M1266" s="754"/>
      <c r="N1266" s="881"/>
      <c r="O1266" s="881"/>
      <c r="P1266" s="881"/>
      <c r="Q1266" s="945" t="s">
        <v>1120</v>
      </c>
      <c r="R1266" s="945"/>
      <c r="S1266" s="945" t="s">
        <v>1121</v>
      </c>
      <c r="T1266" s="945"/>
      <c r="U1266" s="946" t="s">
        <v>1122</v>
      </c>
      <c r="V1266" s="946"/>
      <c r="W1266" s="945" t="s">
        <v>1123</v>
      </c>
      <c r="X1266" s="945"/>
      <c r="Y1266" s="945" t="s">
        <v>1124</v>
      </c>
      <c r="Z1266" s="945"/>
      <c r="AA1266" s="381"/>
      <c r="AB1266" s="381"/>
      <c r="AC1266" s="381"/>
      <c r="AD1266" s="381"/>
      <c r="AE1266" s="381"/>
      <c r="AF1266" s="616"/>
      <c r="AG1266" s="696" t="s">
        <v>6610</v>
      </c>
      <c r="AH1266" s="764"/>
      <c r="AI1266" s="763" t="s">
        <v>6615</v>
      </c>
      <c r="AJ1266" s="763" t="s">
        <v>6616</v>
      </c>
      <c r="AK1266" s="763" t="s">
        <v>6617</v>
      </c>
      <c r="AL1266" s="763" t="s">
        <v>6618</v>
      </c>
      <c r="AM1266" s="768" t="s">
        <v>6619</v>
      </c>
    </row>
    <row r="1267" spans="1:40" ht="15" x14ac:dyDescent="0.25">
      <c r="A1267" s="293"/>
      <c r="B1267" s="296"/>
      <c r="C1267" s="381"/>
      <c r="D1267" s="396" t="s">
        <v>77</v>
      </c>
      <c r="E1267" s="848" t="s">
        <v>418</v>
      </c>
      <c r="F1267" s="849"/>
      <c r="G1267" s="849"/>
      <c r="H1267" s="849"/>
      <c r="I1267" s="849"/>
      <c r="J1267" s="849"/>
      <c r="K1267" s="849"/>
      <c r="L1267" s="849"/>
      <c r="M1267" s="850"/>
      <c r="N1267" s="920"/>
      <c r="O1267" s="920"/>
      <c r="P1267" s="920"/>
      <c r="Q1267" s="920"/>
      <c r="R1267" s="920"/>
      <c r="S1267" s="920"/>
      <c r="T1267" s="920"/>
      <c r="U1267" s="920"/>
      <c r="V1267" s="920"/>
      <c r="W1267" s="920"/>
      <c r="X1267" s="920"/>
      <c r="Y1267" s="920"/>
      <c r="Z1267" s="920"/>
      <c r="AA1267" s="381"/>
      <c r="AB1267" s="381"/>
      <c r="AC1267" s="381"/>
      <c r="AD1267" s="381"/>
      <c r="AE1267" s="381"/>
      <c r="AF1267" s="616"/>
      <c r="AG1267">
        <f>IF(OR(AG1265=52,AND(COUNTIF(N1270:P1271,"X")=1,COUNTBLANK(Q1267:Z1271)=50),AND(COUNTIF(N1267:P1269,"X")=1,COUNTIF(Q1267:Z1271,"X")=5)),0,1)</f>
        <v>0</v>
      </c>
      <c r="AI1267" s="706">
        <f>COUNTIF(Q1267:R1271,"X")</f>
        <v>1</v>
      </c>
      <c r="AJ1267" s="706">
        <f>COUNTIF(S1267:T1271,"X")</f>
        <v>1</v>
      </c>
      <c r="AK1267" s="706">
        <f>COUNTIF(U1267:V1271,"X")</f>
        <v>1</v>
      </c>
      <c r="AL1267" s="706">
        <f>COUNTIF(W1267:X1271,"X")</f>
        <v>1</v>
      </c>
      <c r="AM1267" s="706">
        <f>COUNTIF(Y1267:Z1271,"X")</f>
        <v>1</v>
      </c>
    </row>
    <row r="1268" spans="1:40" ht="25.5" customHeight="1" x14ac:dyDescent="0.25">
      <c r="A1268" s="293"/>
      <c r="B1268" s="296"/>
      <c r="C1268" s="381"/>
      <c r="D1268" s="396" t="s">
        <v>78</v>
      </c>
      <c r="E1268" s="848" t="s">
        <v>419</v>
      </c>
      <c r="F1268" s="849"/>
      <c r="G1268" s="849"/>
      <c r="H1268" s="849"/>
      <c r="I1268" s="849"/>
      <c r="J1268" s="849"/>
      <c r="K1268" s="849"/>
      <c r="L1268" s="849"/>
      <c r="M1268" s="850"/>
      <c r="N1268" s="920"/>
      <c r="O1268" s="920"/>
      <c r="P1268" s="920"/>
      <c r="Q1268" s="920"/>
      <c r="R1268" s="920"/>
      <c r="S1268" s="920"/>
      <c r="T1268" s="920"/>
      <c r="U1268" s="920"/>
      <c r="V1268" s="920"/>
      <c r="W1268" s="920"/>
      <c r="X1268" s="920"/>
      <c r="Y1268" s="920"/>
      <c r="Z1268" s="920"/>
      <c r="AA1268" s="381"/>
      <c r="AB1268" s="381"/>
      <c r="AC1268" s="381"/>
      <c r="AD1268" s="381"/>
      <c r="AE1268" s="381"/>
      <c r="AF1268" s="616"/>
      <c r="AI1268" s="706">
        <f>IF(AI1267&lt;=1,0,1)</f>
        <v>0</v>
      </c>
      <c r="AJ1268" s="706">
        <f>IF(AJ1267&lt;=1,0,1)</f>
        <v>0</v>
      </c>
      <c r="AK1268" s="706">
        <f>IF(AK1267&lt;=1,0,1)</f>
        <v>0</v>
      </c>
      <c r="AL1268" s="706">
        <f>IF(AL1267&lt;=1,0,1)</f>
        <v>0</v>
      </c>
      <c r="AM1268" s="706">
        <f>IF(AM1267&lt;=1,0,1)</f>
        <v>0</v>
      </c>
      <c r="AN1268" s="769">
        <f>SUM(AI1268:AM1268)</f>
        <v>0</v>
      </c>
    </row>
    <row r="1269" spans="1:40" ht="25.5" customHeight="1" x14ac:dyDescent="0.25">
      <c r="A1269" s="293"/>
      <c r="B1269" s="296"/>
      <c r="C1269" s="381"/>
      <c r="D1269" s="396" t="s">
        <v>85</v>
      </c>
      <c r="E1269" s="848" t="s">
        <v>420</v>
      </c>
      <c r="F1269" s="849"/>
      <c r="G1269" s="849"/>
      <c r="H1269" s="849"/>
      <c r="I1269" s="849"/>
      <c r="J1269" s="849"/>
      <c r="K1269" s="849"/>
      <c r="L1269" s="849"/>
      <c r="M1269" s="850"/>
      <c r="N1269" s="920" t="s">
        <v>6547</v>
      </c>
      <c r="O1269" s="920"/>
      <c r="P1269" s="920"/>
      <c r="Q1269" s="920"/>
      <c r="R1269" s="920"/>
      <c r="S1269" s="920" t="s">
        <v>6547</v>
      </c>
      <c r="T1269" s="920"/>
      <c r="U1269" s="920"/>
      <c r="V1269" s="920"/>
      <c r="W1269" s="920"/>
      <c r="X1269" s="920"/>
      <c r="Y1269" s="920"/>
      <c r="Z1269" s="920"/>
      <c r="AA1269" s="381"/>
      <c r="AB1269" s="381"/>
      <c r="AC1269" s="381"/>
      <c r="AD1269" s="381"/>
      <c r="AE1269" s="381"/>
      <c r="AF1269" s="616"/>
    </row>
    <row r="1270" spans="1:40" ht="15" x14ac:dyDescent="0.25">
      <c r="A1270" s="293"/>
      <c r="B1270" s="296"/>
      <c r="C1270" s="381"/>
      <c r="D1270" s="396" t="s">
        <v>81</v>
      </c>
      <c r="E1270" s="932" t="s">
        <v>421</v>
      </c>
      <c r="F1270" s="933"/>
      <c r="G1270" s="933"/>
      <c r="H1270" s="933"/>
      <c r="I1270" s="933"/>
      <c r="J1270" s="933"/>
      <c r="K1270" s="933"/>
      <c r="L1270" s="933"/>
      <c r="M1270" s="934"/>
      <c r="N1270" s="920"/>
      <c r="O1270" s="920"/>
      <c r="P1270" s="920"/>
      <c r="Q1270" s="920" t="s">
        <v>6547</v>
      </c>
      <c r="R1270" s="920"/>
      <c r="S1270" s="920"/>
      <c r="T1270" s="920"/>
      <c r="U1270" s="920" t="s">
        <v>6547</v>
      </c>
      <c r="V1270" s="920"/>
      <c r="W1270" s="920" t="s">
        <v>6547</v>
      </c>
      <c r="X1270" s="920"/>
      <c r="Y1270" s="920" t="s">
        <v>6547</v>
      </c>
      <c r="Z1270" s="920"/>
      <c r="AA1270" s="381"/>
      <c r="AB1270" s="381"/>
      <c r="AC1270" s="381"/>
      <c r="AD1270" s="381"/>
      <c r="AE1270" s="381"/>
      <c r="AF1270" s="616"/>
    </row>
    <row r="1271" spans="1:40" ht="15" x14ac:dyDescent="0.25">
      <c r="A1271" s="293"/>
      <c r="B1271" s="296"/>
      <c r="C1271" s="381"/>
      <c r="D1271" s="396" t="s">
        <v>83</v>
      </c>
      <c r="E1271" s="932" t="s">
        <v>422</v>
      </c>
      <c r="F1271" s="933"/>
      <c r="G1271" s="933"/>
      <c r="H1271" s="933"/>
      <c r="I1271" s="933"/>
      <c r="J1271" s="933"/>
      <c r="K1271" s="933"/>
      <c r="L1271" s="933"/>
      <c r="M1271" s="934"/>
      <c r="N1271" s="920"/>
      <c r="O1271" s="920"/>
      <c r="P1271" s="920"/>
      <c r="Q1271" s="920"/>
      <c r="R1271" s="920"/>
      <c r="S1271" s="920"/>
      <c r="T1271" s="920"/>
      <c r="U1271" s="920"/>
      <c r="V1271" s="920"/>
      <c r="W1271" s="920"/>
      <c r="X1271" s="920"/>
      <c r="Y1271" s="920"/>
      <c r="Z1271" s="920"/>
      <c r="AA1271" s="381"/>
      <c r="AB1271" s="381"/>
      <c r="AC1271" s="381"/>
      <c r="AD1271" s="381"/>
      <c r="AE1271" s="381"/>
      <c r="AF1271" s="616"/>
    </row>
    <row r="1272" spans="1:40" ht="15" x14ac:dyDescent="0.25">
      <c r="A1272" s="293"/>
      <c r="B1272" s="837" t="str">
        <f>IF(AG1267=0,"","ERROR: Favor de marcar las opciones de acuerdo a lo solicitado")</f>
        <v/>
      </c>
      <c r="C1272" s="837"/>
      <c r="D1272" s="837"/>
      <c r="E1272" s="837"/>
      <c r="F1272" s="837"/>
      <c r="G1272" s="837"/>
      <c r="H1272" s="837"/>
      <c r="I1272" s="837"/>
      <c r="J1272" s="837"/>
      <c r="K1272" s="837"/>
      <c r="L1272" s="837"/>
      <c r="M1272" s="837"/>
      <c r="N1272" s="837"/>
      <c r="O1272" s="837"/>
      <c r="P1272" s="837"/>
      <c r="Q1272" s="837"/>
      <c r="R1272" s="837"/>
      <c r="S1272" s="837"/>
      <c r="T1272" s="837"/>
      <c r="U1272" s="837"/>
      <c r="V1272" s="837"/>
      <c r="W1272" s="837"/>
      <c r="X1272" s="837"/>
      <c r="Y1272" s="837"/>
      <c r="Z1272" s="837"/>
      <c r="AA1272" s="837"/>
      <c r="AB1272" s="837"/>
      <c r="AC1272" s="837"/>
      <c r="AD1272" s="837"/>
      <c r="AE1272" s="296"/>
      <c r="AF1272" s="614"/>
    </row>
    <row r="1273" spans="1:40" ht="15" x14ac:dyDescent="0.25">
      <c r="A1273" s="293"/>
      <c r="B1273" s="837" t="str">
        <f>IF(AN1268=0,"","ERROR: Favor de seleccionar un solo código por columna")</f>
        <v/>
      </c>
      <c r="C1273" s="837"/>
      <c r="D1273" s="837"/>
      <c r="E1273" s="837"/>
      <c r="F1273" s="837"/>
      <c r="G1273" s="837"/>
      <c r="H1273" s="837"/>
      <c r="I1273" s="837"/>
      <c r="J1273" s="837"/>
      <c r="K1273" s="837"/>
      <c r="L1273" s="837"/>
      <c r="M1273" s="837"/>
      <c r="N1273" s="837"/>
      <c r="O1273" s="837"/>
      <c r="P1273" s="837"/>
      <c r="Q1273" s="837"/>
      <c r="R1273" s="837"/>
      <c r="S1273" s="837"/>
      <c r="T1273" s="837"/>
      <c r="U1273" s="837"/>
      <c r="V1273" s="837"/>
      <c r="W1273" s="837"/>
      <c r="X1273" s="837"/>
      <c r="Y1273" s="837"/>
      <c r="Z1273" s="837"/>
      <c r="AA1273" s="837"/>
      <c r="AB1273" s="837"/>
      <c r="AC1273" s="837"/>
      <c r="AD1273" s="837"/>
      <c r="AE1273" s="306"/>
      <c r="AF1273" s="614"/>
    </row>
    <row r="1274" spans="1:40" ht="15.75" thickBot="1" x14ac:dyDescent="0.3">
      <c r="A1274" s="293"/>
      <c r="B1274" s="752"/>
      <c r="C1274" s="752"/>
      <c r="D1274" s="752"/>
      <c r="E1274" s="752"/>
      <c r="F1274" s="752"/>
      <c r="G1274" s="752"/>
      <c r="H1274" s="752"/>
      <c r="I1274" s="752"/>
      <c r="J1274" s="752"/>
      <c r="K1274" s="752"/>
      <c r="L1274" s="752"/>
      <c r="M1274" s="752"/>
      <c r="N1274" s="752"/>
      <c r="O1274" s="752"/>
      <c r="P1274" s="752"/>
      <c r="Q1274" s="752"/>
      <c r="R1274" s="752"/>
      <c r="S1274" s="752"/>
      <c r="T1274" s="752"/>
      <c r="U1274" s="752"/>
      <c r="V1274" s="752"/>
      <c r="W1274" s="752"/>
      <c r="X1274" s="752"/>
      <c r="Y1274" s="752"/>
      <c r="Z1274" s="752"/>
      <c r="AA1274" s="752"/>
      <c r="AB1274" s="752"/>
      <c r="AC1274" s="752"/>
      <c r="AD1274" s="752"/>
      <c r="AE1274" s="306"/>
      <c r="AF1274" s="614"/>
    </row>
    <row r="1275" spans="1:40" ht="15.75" thickBot="1" x14ac:dyDescent="0.3">
      <c r="A1275" s="293"/>
      <c r="B1275" s="904" t="s">
        <v>594</v>
      </c>
      <c r="C1275" s="905"/>
      <c r="D1275" s="905"/>
      <c r="E1275" s="905"/>
      <c r="F1275" s="905"/>
      <c r="G1275" s="905"/>
      <c r="H1275" s="905"/>
      <c r="I1275" s="905"/>
      <c r="J1275" s="905"/>
      <c r="K1275" s="905"/>
      <c r="L1275" s="905"/>
      <c r="M1275" s="905"/>
      <c r="N1275" s="905"/>
      <c r="O1275" s="905"/>
      <c r="P1275" s="905"/>
      <c r="Q1275" s="905"/>
      <c r="R1275" s="905"/>
      <c r="S1275" s="905"/>
      <c r="T1275" s="905"/>
      <c r="U1275" s="905"/>
      <c r="V1275" s="905"/>
      <c r="W1275" s="905"/>
      <c r="X1275" s="905"/>
      <c r="Y1275" s="905"/>
      <c r="Z1275" s="905"/>
      <c r="AA1275" s="905"/>
      <c r="AB1275" s="905"/>
      <c r="AC1275" s="905"/>
      <c r="AD1275" s="905"/>
      <c r="AE1275" s="296"/>
      <c r="AF1275" s="614"/>
    </row>
    <row r="1276" spans="1:40" ht="15" x14ac:dyDescent="0.25">
      <c r="A1276" s="359"/>
      <c r="B1276" s="935" t="s">
        <v>71</v>
      </c>
      <c r="C1276" s="936"/>
      <c r="D1276" s="936"/>
      <c r="E1276" s="936"/>
      <c r="F1276" s="936"/>
      <c r="G1276" s="936"/>
      <c r="H1276" s="936"/>
      <c r="I1276" s="936"/>
      <c r="J1276" s="936"/>
      <c r="K1276" s="936"/>
      <c r="L1276" s="936"/>
      <c r="M1276" s="936"/>
      <c r="N1276" s="936"/>
      <c r="O1276" s="936"/>
      <c r="P1276" s="936"/>
      <c r="Q1276" s="936"/>
      <c r="R1276" s="936"/>
      <c r="S1276" s="936"/>
      <c r="T1276" s="936"/>
      <c r="U1276" s="936"/>
      <c r="V1276" s="936"/>
      <c r="W1276" s="936"/>
      <c r="X1276" s="936"/>
      <c r="Y1276" s="936"/>
      <c r="Z1276" s="936"/>
      <c r="AA1276" s="936"/>
      <c r="AB1276" s="936"/>
      <c r="AC1276" s="936"/>
      <c r="AD1276" s="937"/>
      <c r="AE1276" s="361"/>
      <c r="AF1276" s="614"/>
    </row>
    <row r="1277" spans="1:40" ht="30.75" customHeight="1" x14ac:dyDescent="0.25">
      <c r="A1277" s="362"/>
      <c r="B1277" s="363"/>
      <c r="C1277" s="938" t="s">
        <v>582</v>
      </c>
      <c r="D1277" s="938"/>
      <c r="E1277" s="938"/>
      <c r="F1277" s="938"/>
      <c r="G1277" s="938"/>
      <c r="H1277" s="938"/>
      <c r="I1277" s="938"/>
      <c r="J1277" s="938"/>
      <c r="K1277" s="938"/>
      <c r="L1277" s="938"/>
      <c r="M1277" s="938"/>
      <c r="N1277" s="938"/>
      <c r="O1277" s="938"/>
      <c r="P1277" s="938"/>
      <c r="Q1277" s="938"/>
      <c r="R1277" s="938"/>
      <c r="S1277" s="938"/>
      <c r="T1277" s="938"/>
      <c r="U1277" s="938"/>
      <c r="V1277" s="938"/>
      <c r="W1277" s="938"/>
      <c r="X1277" s="938"/>
      <c r="Y1277" s="938"/>
      <c r="Z1277" s="938"/>
      <c r="AA1277" s="938"/>
      <c r="AB1277" s="938"/>
      <c r="AC1277" s="938"/>
      <c r="AD1277" s="939"/>
      <c r="AE1277" s="333"/>
      <c r="AF1277" s="614"/>
    </row>
    <row r="1278" spans="1:40" ht="35.25" customHeight="1" x14ac:dyDescent="0.25">
      <c r="A1278" s="362"/>
      <c r="B1278" s="363"/>
      <c r="C1278" s="840" t="s">
        <v>235</v>
      </c>
      <c r="D1278" s="840"/>
      <c r="E1278" s="840"/>
      <c r="F1278" s="840"/>
      <c r="G1278" s="840"/>
      <c r="H1278" s="840"/>
      <c r="I1278" s="840"/>
      <c r="J1278" s="840"/>
      <c r="K1278" s="840"/>
      <c r="L1278" s="840"/>
      <c r="M1278" s="840"/>
      <c r="N1278" s="840"/>
      <c r="O1278" s="840"/>
      <c r="P1278" s="840"/>
      <c r="Q1278" s="840"/>
      <c r="R1278" s="840"/>
      <c r="S1278" s="840"/>
      <c r="T1278" s="840"/>
      <c r="U1278" s="840"/>
      <c r="V1278" s="840"/>
      <c r="W1278" s="840"/>
      <c r="X1278" s="840"/>
      <c r="Y1278" s="840"/>
      <c r="Z1278" s="840"/>
      <c r="AA1278" s="840"/>
      <c r="AB1278" s="840"/>
      <c r="AC1278" s="840"/>
      <c r="AD1278" s="841"/>
      <c r="AE1278" s="333"/>
      <c r="AF1278" s="614"/>
    </row>
    <row r="1279" spans="1:40" ht="27.75" customHeight="1" x14ac:dyDescent="0.25">
      <c r="A1279" s="362"/>
      <c r="B1279" s="363"/>
      <c r="C1279" s="840" t="s">
        <v>225</v>
      </c>
      <c r="D1279" s="840"/>
      <c r="E1279" s="840"/>
      <c r="F1279" s="840"/>
      <c r="G1279" s="840"/>
      <c r="H1279" s="840"/>
      <c r="I1279" s="840"/>
      <c r="J1279" s="840"/>
      <c r="K1279" s="840"/>
      <c r="L1279" s="840"/>
      <c r="M1279" s="840"/>
      <c r="N1279" s="840"/>
      <c r="O1279" s="840"/>
      <c r="P1279" s="840"/>
      <c r="Q1279" s="840"/>
      <c r="R1279" s="840"/>
      <c r="S1279" s="840"/>
      <c r="T1279" s="840"/>
      <c r="U1279" s="840"/>
      <c r="V1279" s="840"/>
      <c r="W1279" s="840"/>
      <c r="X1279" s="840"/>
      <c r="Y1279" s="840"/>
      <c r="Z1279" s="840"/>
      <c r="AA1279" s="840"/>
      <c r="AB1279" s="840"/>
      <c r="AC1279" s="840"/>
      <c r="AD1279" s="841"/>
      <c r="AE1279" s="333"/>
      <c r="AF1279" s="614"/>
    </row>
    <row r="1280" spans="1:40" ht="15" x14ac:dyDescent="0.25">
      <c r="A1280" s="359"/>
      <c r="B1280" s="364"/>
      <c r="C1280" s="842" t="s">
        <v>226</v>
      </c>
      <c r="D1280" s="842"/>
      <c r="E1280" s="842"/>
      <c r="F1280" s="842"/>
      <c r="G1280" s="842"/>
      <c r="H1280" s="842"/>
      <c r="I1280" s="842"/>
      <c r="J1280" s="842"/>
      <c r="K1280" s="842"/>
      <c r="L1280" s="842"/>
      <c r="M1280" s="842"/>
      <c r="N1280" s="842"/>
      <c r="O1280" s="842"/>
      <c r="P1280" s="842"/>
      <c r="Q1280" s="842"/>
      <c r="R1280" s="842"/>
      <c r="S1280" s="842"/>
      <c r="T1280" s="842"/>
      <c r="U1280" s="842"/>
      <c r="V1280" s="842"/>
      <c r="W1280" s="842"/>
      <c r="X1280" s="842"/>
      <c r="Y1280" s="842"/>
      <c r="Z1280" s="842"/>
      <c r="AA1280" s="842"/>
      <c r="AB1280" s="842"/>
      <c r="AC1280" s="842"/>
      <c r="AD1280" s="843"/>
      <c r="AE1280" s="323"/>
      <c r="AF1280" s="614"/>
    </row>
    <row r="1281" spans="1:32" ht="15" x14ac:dyDescent="0.25">
      <c r="A1281" s="293"/>
      <c r="B1281" s="357"/>
      <c r="C1281" s="357"/>
      <c r="D1281" s="357"/>
      <c r="E1281" s="357"/>
      <c r="F1281" s="357"/>
      <c r="G1281" s="357"/>
      <c r="H1281" s="335"/>
      <c r="I1281" s="358"/>
      <c r="J1281" s="335"/>
      <c r="K1281" s="358"/>
      <c r="L1281" s="358"/>
      <c r="M1281" s="358"/>
      <c r="N1281" s="358"/>
      <c r="O1281" s="358"/>
      <c r="P1281" s="358"/>
      <c r="Q1281" s="358"/>
      <c r="R1281" s="358"/>
      <c r="S1281" s="358"/>
      <c r="T1281" s="358"/>
      <c r="U1281" s="358"/>
      <c r="V1281" s="358"/>
      <c r="W1281" s="358"/>
      <c r="X1281" s="358"/>
      <c r="Y1281" s="358"/>
      <c r="Z1281" s="358"/>
      <c r="AA1281" s="358"/>
      <c r="AB1281" s="358"/>
      <c r="AC1281" s="358"/>
      <c r="AD1281" s="358"/>
      <c r="AE1281" s="296"/>
      <c r="AF1281" s="614"/>
    </row>
    <row r="1282" spans="1:32" ht="42" customHeight="1" x14ac:dyDescent="0.25">
      <c r="A1282" s="326" t="s">
        <v>1125</v>
      </c>
      <c r="B1282" s="859" t="s">
        <v>643</v>
      </c>
      <c r="C1282" s="859"/>
      <c r="D1282" s="859"/>
      <c r="E1282" s="859"/>
      <c r="F1282" s="859"/>
      <c r="G1282" s="859"/>
      <c r="H1282" s="859"/>
      <c r="I1282" s="859"/>
      <c r="J1282" s="859"/>
      <c r="K1282" s="859"/>
      <c r="L1282" s="859"/>
      <c r="M1282" s="859"/>
      <c r="N1282" s="859"/>
      <c r="O1282" s="859"/>
      <c r="P1282" s="859"/>
      <c r="Q1282" s="859"/>
      <c r="R1282" s="859"/>
      <c r="S1282" s="859"/>
      <c r="T1282" s="859"/>
      <c r="U1282" s="859"/>
      <c r="V1282" s="859"/>
      <c r="W1282" s="859"/>
      <c r="X1282" s="859"/>
      <c r="Y1282" s="859"/>
      <c r="Z1282" s="859"/>
      <c r="AA1282" s="859"/>
      <c r="AB1282" s="859"/>
      <c r="AC1282" s="859"/>
      <c r="AD1282" s="859"/>
      <c r="AE1282" s="296"/>
      <c r="AF1282" s="614"/>
    </row>
    <row r="1283" spans="1:32" ht="15" x14ac:dyDescent="0.25">
      <c r="A1283" s="293"/>
      <c r="B1283" s="633"/>
      <c r="C1283" s="845" t="s">
        <v>424</v>
      </c>
      <c r="D1283" s="845"/>
      <c r="E1283" s="845"/>
      <c r="F1283" s="845"/>
      <c r="G1283" s="845"/>
      <c r="H1283" s="845"/>
      <c r="I1283" s="845"/>
      <c r="J1283" s="845"/>
      <c r="K1283" s="845"/>
      <c r="L1283" s="845"/>
      <c r="M1283" s="845"/>
      <c r="N1283" s="845"/>
      <c r="O1283" s="845"/>
      <c r="P1283" s="845"/>
      <c r="Q1283" s="845"/>
      <c r="R1283" s="845"/>
      <c r="S1283" s="845"/>
      <c r="T1283" s="845"/>
      <c r="U1283" s="845"/>
      <c r="V1283" s="845"/>
      <c r="W1283" s="845"/>
      <c r="X1283" s="845"/>
      <c r="Y1283" s="845"/>
      <c r="Z1283" s="845"/>
      <c r="AA1283" s="845"/>
      <c r="AB1283" s="845"/>
      <c r="AC1283" s="845"/>
      <c r="AD1283" s="845"/>
      <c r="AE1283" s="296"/>
      <c r="AF1283" s="614"/>
    </row>
    <row r="1284" spans="1:32" ht="15.75" thickBot="1" x14ac:dyDescent="0.3">
      <c r="A1284" s="293"/>
      <c r="B1284" s="366"/>
      <c r="C1284" s="366"/>
      <c r="D1284" s="366"/>
      <c r="E1284" s="366"/>
      <c r="F1284" s="366"/>
      <c r="G1284" s="366"/>
      <c r="H1284" s="366"/>
      <c r="I1284" s="366"/>
      <c r="J1284" s="366"/>
      <c r="K1284" s="366"/>
      <c r="L1284" s="366"/>
      <c r="M1284" s="366"/>
      <c r="N1284" s="366"/>
      <c r="O1284" s="366"/>
      <c r="P1284" s="366"/>
      <c r="Q1284" s="366"/>
      <c r="R1284" s="366"/>
      <c r="S1284" s="366"/>
      <c r="T1284" s="366"/>
      <c r="U1284" s="366"/>
      <c r="V1284" s="366"/>
      <c r="W1284" s="366"/>
      <c r="X1284" s="366"/>
      <c r="Y1284" s="366"/>
      <c r="Z1284" s="366"/>
      <c r="AA1284" s="366"/>
      <c r="AB1284" s="366"/>
      <c r="AC1284" s="366"/>
      <c r="AD1284" s="637"/>
      <c r="AE1284" s="296"/>
      <c r="AF1284" s="614"/>
    </row>
    <row r="1285" spans="1:32" ht="15.75" thickBot="1" x14ac:dyDescent="0.3">
      <c r="A1285" s="293"/>
      <c r="B1285" s="335"/>
      <c r="C1285" s="368"/>
      <c r="D1285" s="369" t="s">
        <v>77</v>
      </c>
      <c r="E1285" s="370" t="s">
        <v>418</v>
      </c>
      <c r="F1285" s="325"/>
      <c r="G1285" s="325"/>
      <c r="H1285" s="371"/>
      <c r="I1285" s="371"/>
      <c r="J1285" s="371"/>
      <c r="K1285" s="371"/>
      <c r="L1285" s="371"/>
      <c r="M1285" s="371"/>
      <c r="N1285" s="371"/>
      <c r="O1285" s="371"/>
      <c r="P1285" s="372"/>
      <c r="Q1285" s="637"/>
      <c r="R1285" s="637"/>
      <c r="S1285" s="637"/>
      <c r="T1285" s="637"/>
      <c r="U1285" s="637"/>
      <c r="V1285" s="637"/>
      <c r="W1285" s="637"/>
      <c r="X1285" s="637"/>
      <c r="Y1285" s="336"/>
      <c r="Z1285" s="336"/>
      <c r="AA1285" s="336"/>
      <c r="AB1285" s="336"/>
      <c r="AC1285" s="336"/>
      <c r="AD1285" s="372"/>
      <c r="AE1285" s="296"/>
      <c r="AF1285" s="614"/>
    </row>
    <row r="1286" spans="1:32" ht="15.75" thickBot="1" x14ac:dyDescent="0.3">
      <c r="A1286" s="293"/>
      <c r="B1286" s="330"/>
      <c r="C1286" s="368"/>
      <c r="D1286" s="369" t="s">
        <v>78</v>
      </c>
      <c r="E1286" s="370" t="s">
        <v>419</v>
      </c>
      <c r="F1286" s="325"/>
      <c r="G1286" s="325"/>
      <c r="H1286" s="371"/>
      <c r="I1286" s="371"/>
      <c r="J1286" s="371"/>
      <c r="K1286" s="371"/>
      <c r="L1286" s="371"/>
      <c r="M1286" s="371"/>
      <c r="N1286" s="371"/>
      <c r="O1286" s="371"/>
      <c r="P1286" s="325"/>
      <c r="Q1286" s="637"/>
      <c r="R1286" s="637"/>
      <c r="S1286" s="637"/>
      <c r="T1286" s="637"/>
      <c r="U1286" s="637"/>
      <c r="V1286" s="637"/>
      <c r="W1286" s="637"/>
      <c r="X1286" s="637"/>
      <c r="Y1286" s="330"/>
      <c r="Z1286" s="330"/>
      <c r="AA1286" s="330"/>
      <c r="AB1286" s="330"/>
      <c r="AC1286" s="330"/>
      <c r="AD1286" s="358"/>
      <c r="AE1286" s="296"/>
      <c r="AF1286" s="614"/>
    </row>
    <row r="1287" spans="1:32" ht="15.75" thickBot="1" x14ac:dyDescent="0.3">
      <c r="A1287" s="293"/>
      <c r="B1287" s="330"/>
      <c r="C1287" s="368"/>
      <c r="D1287" s="369" t="s">
        <v>85</v>
      </c>
      <c r="E1287" s="370" t="s">
        <v>420</v>
      </c>
      <c r="F1287" s="325"/>
      <c r="G1287" s="325"/>
      <c r="H1287" s="371"/>
      <c r="I1287" s="371"/>
      <c r="J1287" s="371"/>
      <c r="K1287" s="371"/>
      <c r="L1287" s="371"/>
      <c r="M1287" s="371"/>
      <c r="N1287" s="371"/>
      <c r="O1287" s="371"/>
      <c r="P1287" s="325"/>
      <c r="Q1287" s="637"/>
      <c r="R1287" s="637"/>
      <c r="S1287" s="637"/>
      <c r="T1287" s="637"/>
      <c r="U1287" s="637"/>
      <c r="V1287" s="637"/>
      <c r="W1287" s="637"/>
      <c r="X1287" s="637"/>
      <c r="Y1287" s="330"/>
      <c r="Z1287" s="330"/>
      <c r="AA1287" s="330"/>
      <c r="AB1287" s="330"/>
      <c r="AC1287" s="330"/>
      <c r="AD1287" s="358"/>
      <c r="AE1287" s="296"/>
      <c r="AF1287" s="614"/>
    </row>
    <row r="1288" spans="1:32" ht="15.75" thickBot="1" x14ac:dyDescent="0.3">
      <c r="A1288" s="293"/>
      <c r="B1288" s="330"/>
      <c r="C1288" s="368"/>
      <c r="D1288" s="369" t="s">
        <v>81</v>
      </c>
      <c r="E1288" s="370" t="s">
        <v>752</v>
      </c>
      <c r="F1288" s="325"/>
      <c r="G1288" s="325"/>
      <c r="H1288" s="371"/>
      <c r="I1288" s="371"/>
      <c r="J1288" s="371"/>
      <c r="K1288" s="371"/>
      <c r="L1288" s="371"/>
      <c r="M1288" s="371"/>
      <c r="N1288" s="371"/>
      <c r="O1288" s="371"/>
      <c r="P1288" s="325"/>
      <c r="Q1288" s="637"/>
      <c r="R1288" s="637"/>
      <c r="S1288" s="637"/>
      <c r="T1288" s="637"/>
      <c r="U1288" s="637"/>
      <c r="V1288" s="637"/>
      <c r="W1288" s="637"/>
      <c r="X1288" s="637"/>
      <c r="Y1288" s="330"/>
      <c r="Z1288" s="330"/>
      <c r="AA1288" s="330"/>
      <c r="AB1288" s="330"/>
      <c r="AC1288" s="330"/>
      <c r="AD1288" s="358"/>
      <c r="AE1288" s="296"/>
      <c r="AF1288" s="614"/>
    </row>
    <row r="1289" spans="1:32" ht="15.75" thickBot="1" x14ac:dyDescent="0.3">
      <c r="A1289" s="323"/>
      <c r="B1289" s="330"/>
      <c r="C1289" s="368" t="s">
        <v>6547</v>
      </c>
      <c r="D1289" s="369" t="s">
        <v>83</v>
      </c>
      <c r="E1289" s="370" t="s">
        <v>753</v>
      </c>
      <c r="F1289" s="325"/>
      <c r="G1289" s="325"/>
      <c r="H1289" s="371"/>
      <c r="I1289" s="371"/>
      <c r="J1289" s="371"/>
      <c r="K1289" s="371"/>
      <c r="L1289" s="371"/>
      <c r="M1289" s="371"/>
      <c r="N1289" s="371"/>
      <c r="O1289" s="371"/>
      <c r="P1289" s="325"/>
      <c r="Q1289" s="637"/>
      <c r="R1289" s="637"/>
      <c r="S1289" s="637"/>
      <c r="T1289" s="637"/>
      <c r="U1289" s="637"/>
      <c r="V1289" s="637"/>
      <c r="W1289" s="637"/>
      <c r="X1289" s="637"/>
      <c r="Y1289" s="330"/>
      <c r="Z1289" s="330"/>
      <c r="AA1289" s="330"/>
      <c r="AB1289" s="330"/>
      <c r="AC1289" s="330"/>
      <c r="AD1289" s="358"/>
      <c r="AE1289" s="325"/>
      <c r="AF1289" s="614"/>
    </row>
    <row r="1290" spans="1:32" ht="15" x14ac:dyDescent="0.25">
      <c r="A1290" s="323"/>
      <c r="B1290" s="837" t="str">
        <f>IF(COUNTIF(C1285:C1289,"X")&gt;1,"ERROR: Seleccionar sólo un código","")</f>
        <v/>
      </c>
      <c r="C1290" s="837"/>
      <c r="D1290" s="837"/>
      <c r="E1290" s="837"/>
      <c r="F1290" s="837"/>
      <c r="G1290" s="837"/>
      <c r="H1290" s="837"/>
      <c r="I1290" s="837"/>
      <c r="J1290" s="837"/>
      <c r="K1290" s="837"/>
      <c r="L1290" s="837"/>
      <c r="M1290" s="837"/>
      <c r="N1290" s="837"/>
      <c r="O1290" s="837"/>
      <c r="P1290" s="837"/>
      <c r="Q1290" s="837"/>
      <c r="R1290" s="837"/>
      <c r="S1290" s="837"/>
      <c r="T1290" s="837"/>
      <c r="U1290" s="837"/>
      <c r="V1290" s="837"/>
      <c r="W1290" s="837"/>
      <c r="X1290" s="837"/>
      <c r="Y1290" s="837"/>
      <c r="Z1290" s="837"/>
      <c r="AA1290" s="837"/>
      <c r="AB1290" s="837"/>
      <c r="AC1290" s="837"/>
      <c r="AD1290" s="837"/>
      <c r="AE1290" s="325"/>
      <c r="AF1290" s="614"/>
    </row>
    <row r="1291" spans="1:32" ht="27.75" customHeight="1" x14ac:dyDescent="0.25">
      <c r="A1291" s="376" t="s">
        <v>1126</v>
      </c>
      <c r="B1291" s="859" t="s">
        <v>891</v>
      </c>
      <c r="C1291" s="859"/>
      <c r="D1291" s="859"/>
      <c r="E1291" s="859"/>
      <c r="F1291" s="859"/>
      <c r="G1291" s="859"/>
      <c r="H1291" s="859"/>
      <c r="I1291" s="859"/>
      <c r="J1291" s="859"/>
      <c r="K1291" s="859"/>
      <c r="L1291" s="859"/>
      <c r="M1291" s="859"/>
      <c r="N1291" s="859"/>
      <c r="O1291" s="859"/>
      <c r="P1291" s="859"/>
      <c r="Q1291" s="859"/>
      <c r="R1291" s="859"/>
      <c r="S1291" s="859"/>
      <c r="T1291" s="859"/>
      <c r="U1291" s="859"/>
      <c r="V1291" s="859"/>
      <c r="W1291" s="859"/>
      <c r="X1291" s="859"/>
      <c r="Y1291" s="859"/>
      <c r="Z1291" s="859"/>
      <c r="AA1291" s="859"/>
      <c r="AB1291" s="859"/>
      <c r="AC1291" s="859"/>
      <c r="AD1291" s="859"/>
      <c r="AE1291" s="337"/>
      <c r="AF1291" s="614"/>
    </row>
    <row r="1292" spans="1:32" ht="15" x14ac:dyDescent="0.25">
      <c r="A1292" s="359"/>
      <c r="B1292" s="649"/>
      <c r="C1292" s="874" t="s">
        <v>108</v>
      </c>
      <c r="D1292" s="874"/>
      <c r="E1292" s="874"/>
      <c r="F1292" s="874"/>
      <c r="G1292" s="874"/>
      <c r="H1292" s="874"/>
      <c r="I1292" s="874"/>
      <c r="J1292" s="874"/>
      <c r="K1292" s="874"/>
      <c r="L1292" s="874"/>
      <c r="M1292" s="874"/>
      <c r="N1292" s="874"/>
      <c r="O1292" s="874"/>
      <c r="P1292" s="874"/>
      <c r="Q1292" s="874"/>
      <c r="R1292" s="874"/>
      <c r="S1292" s="874"/>
      <c r="T1292" s="874"/>
      <c r="U1292" s="874"/>
      <c r="V1292" s="874"/>
      <c r="W1292" s="874"/>
      <c r="X1292" s="874"/>
      <c r="Y1292" s="874"/>
      <c r="Z1292" s="874"/>
      <c r="AA1292" s="874"/>
      <c r="AB1292" s="874"/>
      <c r="AC1292" s="874"/>
      <c r="AD1292" s="874"/>
      <c r="AE1292" s="337"/>
      <c r="AF1292" s="614"/>
    </row>
    <row r="1293" spans="1:32" ht="15" x14ac:dyDescent="0.25">
      <c r="A1293" s="359"/>
      <c r="B1293" s="649"/>
      <c r="C1293" s="846" t="s">
        <v>596</v>
      </c>
      <c r="D1293" s="846"/>
      <c r="E1293" s="846"/>
      <c r="F1293" s="846"/>
      <c r="G1293" s="846"/>
      <c r="H1293" s="846"/>
      <c r="I1293" s="846"/>
      <c r="J1293" s="846"/>
      <c r="K1293" s="846"/>
      <c r="L1293" s="846"/>
      <c r="M1293" s="846"/>
      <c r="N1293" s="846"/>
      <c r="O1293" s="846"/>
      <c r="P1293" s="846"/>
      <c r="Q1293" s="846"/>
      <c r="R1293" s="846"/>
      <c r="S1293" s="846"/>
      <c r="T1293" s="846"/>
      <c r="U1293" s="846"/>
      <c r="V1293" s="846"/>
      <c r="W1293" s="846"/>
      <c r="X1293" s="846"/>
      <c r="Y1293" s="846"/>
      <c r="Z1293" s="846"/>
      <c r="AA1293" s="846"/>
      <c r="AB1293" s="846"/>
      <c r="AC1293" s="846"/>
      <c r="AD1293" s="846"/>
      <c r="AE1293" s="337"/>
      <c r="AF1293" s="614"/>
    </row>
    <row r="1294" spans="1:32" ht="20.25" customHeight="1" x14ac:dyDescent="0.25">
      <c r="A1294" s="359"/>
      <c r="B1294" s="649"/>
      <c r="C1294" s="846" t="s">
        <v>890</v>
      </c>
      <c r="D1294" s="846"/>
      <c r="E1294" s="846"/>
      <c r="F1294" s="846"/>
      <c r="G1294" s="846"/>
      <c r="H1294" s="846"/>
      <c r="I1294" s="846"/>
      <c r="J1294" s="846"/>
      <c r="K1294" s="846"/>
      <c r="L1294" s="846"/>
      <c r="M1294" s="846"/>
      <c r="N1294" s="846"/>
      <c r="O1294" s="846"/>
      <c r="P1294" s="846"/>
      <c r="Q1294" s="846"/>
      <c r="R1294" s="846"/>
      <c r="S1294" s="846"/>
      <c r="T1294" s="846"/>
      <c r="U1294" s="846"/>
      <c r="V1294" s="846"/>
      <c r="W1294" s="846"/>
      <c r="X1294" s="846"/>
      <c r="Y1294" s="846"/>
      <c r="Z1294" s="846"/>
      <c r="AA1294" s="846"/>
      <c r="AB1294" s="846"/>
      <c r="AC1294" s="846"/>
      <c r="AD1294" s="846"/>
      <c r="AE1294" s="337"/>
      <c r="AF1294" s="614"/>
    </row>
    <row r="1295" spans="1:32" ht="15.75" thickBot="1" x14ac:dyDescent="0.3">
      <c r="A1295" s="359"/>
      <c r="B1295" s="377"/>
      <c r="C1295" s="377"/>
      <c r="D1295" s="377"/>
      <c r="E1295" s="377"/>
      <c r="F1295" s="377"/>
      <c r="G1295" s="377"/>
      <c r="H1295" s="377"/>
      <c r="I1295" s="377"/>
      <c r="J1295" s="377"/>
      <c r="K1295" s="377"/>
      <c r="L1295" s="377"/>
      <c r="M1295" s="377"/>
      <c r="N1295" s="377"/>
      <c r="O1295" s="377"/>
      <c r="P1295" s="377"/>
      <c r="Q1295" s="377"/>
      <c r="R1295" s="377"/>
      <c r="S1295" s="377"/>
      <c r="T1295" s="377"/>
      <c r="U1295" s="377"/>
      <c r="V1295" s="377"/>
      <c r="W1295" s="377"/>
      <c r="X1295" s="377"/>
      <c r="Y1295" s="377"/>
      <c r="Z1295" s="377"/>
      <c r="AA1295" s="377"/>
      <c r="AB1295" s="377"/>
      <c r="AC1295" s="643"/>
      <c r="AD1295" s="643"/>
      <c r="AE1295" s="337"/>
      <c r="AF1295" s="614"/>
    </row>
    <row r="1296" spans="1:32" ht="15.75" thickBot="1" x14ac:dyDescent="0.3">
      <c r="A1296" s="359"/>
      <c r="B1296" s="649"/>
      <c r="C1296" s="788"/>
      <c r="D1296" s="379" t="s">
        <v>597</v>
      </c>
      <c r="E1296" s="380"/>
      <c r="F1296" s="362"/>
      <c r="G1296" s="649"/>
      <c r="H1296" s="649"/>
      <c r="I1296" s="649"/>
      <c r="J1296" s="649"/>
      <c r="K1296" s="649"/>
      <c r="L1296" s="649"/>
      <c r="M1296" s="649"/>
      <c r="N1296" s="649"/>
      <c r="O1296" s="649"/>
      <c r="P1296" s="649"/>
      <c r="Q1296" s="649"/>
      <c r="R1296" s="649"/>
      <c r="S1296" s="649"/>
      <c r="T1296" s="649"/>
      <c r="U1296" s="649"/>
      <c r="V1296" s="649"/>
      <c r="W1296" s="649"/>
      <c r="X1296" s="649"/>
      <c r="Y1296" s="649"/>
      <c r="Z1296" s="649"/>
      <c r="AA1296" s="649"/>
      <c r="AB1296" s="649"/>
      <c r="AC1296" s="649"/>
      <c r="AD1296" s="649"/>
      <c r="AE1296" s="337"/>
      <c r="AF1296" s="614"/>
    </row>
    <row r="1297" spans="1:37" ht="15.75" thickBot="1" x14ac:dyDescent="0.3">
      <c r="A1297" s="359"/>
      <c r="B1297" s="649"/>
      <c r="C1297" s="788"/>
      <c r="D1297" s="379" t="s">
        <v>598</v>
      </c>
      <c r="E1297" s="380"/>
      <c r="F1297" s="362"/>
      <c r="G1297" s="649"/>
      <c r="H1297" s="649"/>
      <c r="I1297" s="649"/>
      <c r="J1297" s="649"/>
      <c r="K1297" s="649"/>
      <c r="L1297" s="649"/>
      <c r="M1297" s="649"/>
      <c r="N1297" s="649"/>
      <c r="O1297" s="649"/>
      <c r="P1297" s="649"/>
      <c r="Q1297" s="649"/>
      <c r="R1297" s="649"/>
      <c r="S1297" s="649"/>
      <c r="T1297" s="649"/>
      <c r="U1297" s="649"/>
      <c r="V1297" s="649"/>
      <c r="W1297" s="649"/>
      <c r="X1297" s="649"/>
      <c r="Y1297" s="649"/>
      <c r="Z1297" s="649"/>
      <c r="AA1297" s="649"/>
      <c r="AB1297" s="649"/>
      <c r="AC1297" s="649"/>
      <c r="AD1297" s="649"/>
      <c r="AE1297" s="337"/>
      <c r="AF1297" s="614"/>
    </row>
    <row r="1298" spans="1:37" ht="15.75" thickBot="1" x14ac:dyDescent="0.3">
      <c r="A1298" s="359"/>
      <c r="B1298" s="649"/>
      <c r="C1298" s="788"/>
      <c r="D1298" s="379" t="s">
        <v>599</v>
      </c>
      <c r="E1298" s="380"/>
      <c r="F1298" s="362"/>
      <c r="G1298" s="649"/>
      <c r="H1298" s="649"/>
      <c r="I1298" s="649"/>
      <c r="J1298" s="649"/>
      <c r="K1298" s="649"/>
      <c r="L1298" s="649"/>
      <c r="M1298" s="649"/>
      <c r="N1298" s="649"/>
      <c r="O1298" s="649"/>
      <c r="P1298" s="649"/>
      <c r="Q1298" s="649"/>
      <c r="R1298" s="649"/>
      <c r="S1298" s="649"/>
      <c r="T1298" s="649"/>
      <c r="U1298" s="649"/>
      <c r="V1298" s="649"/>
      <c r="W1298" s="649"/>
      <c r="X1298" s="649"/>
      <c r="Y1298" s="649"/>
      <c r="Z1298" s="649"/>
      <c r="AA1298" s="649"/>
      <c r="AB1298" s="649"/>
      <c r="AC1298" s="649"/>
      <c r="AD1298" s="649"/>
      <c r="AE1298" s="337"/>
      <c r="AF1298" s="614"/>
    </row>
    <row r="1299" spans="1:37" ht="15.75" thickBot="1" x14ac:dyDescent="0.3">
      <c r="A1299" s="359"/>
      <c r="B1299" s="649"/>
      <c r="C1299" s="788"/>
      <c r="D1299" s="379" t="s">
        <v>600</v>
      </c>
      <c r="E1299" s="380"/>
      <c r="F1299" s="362"/>
      <c r="G1299" s="649"/>
      <c r="H1299" s="649"/>
      <c r="I1299" s="649"/>
      <c r="J1299" s="649"/>
      <c r="K1299" s="649"/>
      <c r="L1299" s="649"/>
      <c r="M1299" s="649"/>
      <c r="N1299" s="649"/>
      <c r="O1299" s="649"/>
      <c r="P1299" s="649"/>
      <c r="Q1299" s="649"/>
      <c r="R1299" s="649"/>
      <c r="S1299" s="649"/>
      <c r="T1299" s="649"/>
      <c r="U1299" s="649"/>
      <c r="V1299" s="649"/>
      <c r="W1299" s="649"/>
      <c r="X1299" s="649"/>
      <c r="Y1299" s="649"/>
      <c r="Z1299" s="649"/>
      <c r="AA1299" s="649"/>
      <c r="AB1299" s="649"/>
      <c r="AC1299" s="649"/>
      <c r="AD1299" s="649"/>
      <c r="AE1299" s="337"/>
      <c r="AF1299" s="614"/>
    </row>
    <row r="1300" spans="1:37" ht="15.75" thickBot="1" x14ac:dyDescent="0.3">
      <c r="A1300" s="359"/>
      <c r="B1300" s="649"/>
      <c r="C1300" s="788"/>
      <c r="D1300" s="379" t="s">
        <v>601</v>
      </c>
      <c r="E1300" s="380"/>
      <c r="F1300" s="362"/>
      <c r="G1300" s="649"/>
      <c r="H1300" s="649"/>
      <c r="I1300" s="649"/>
      <c r="J1300" s="649"/>
      <c r="K1300" s="649"/>
      <c r="L1300" s="649"/>
      <c r="M1300" s="649"/>
      <c r="N1300" s="649"/>
      <c r="O1300" s="649"/>
      <c r="P1300" s="649"/>
      <c r="Q1300" s="649"/>
      <c r="R1300" s="649"/>
      <c r="S1300" s="649"/>
      <c r="T1300" s="649"/>
      <c r="U1300" s="649"/>
      <c r="V1300" s="649"/>
      <c r="W1300" s="649"/>
      <c r="X1300" s="649"/>
      <c r="Y1300" s="649"/>
      <c r="Z1300" s="649"/>
      <c r="AA1300" s="649"/>
      <c r="AB1300" s="649"/>
      <c r="AC1300" s="649"/>
      <c r="AD1300" s="649"/>
      <c r="AE1300" s="337"/>
      <c r="AF1300" s="614"/>
    </row>
    <row r="1301" spans="1:37" ht="15.75" thickBot="1" x14ac:dyDescent="0.3">
      <c r="A1301" s="359"/>
      <c r="B1301" s="649"/>
      <c r="C1301" s="788"/>
      <c r="D1301" s="379" t="s">
        <v>602</v>
      </c>
      <c r="E1301" s="380"/>
      <c r="F1301" s="362"/>
      <c r="G1301" s="649"/>
      <c r="H1301" s="649"/>
      <c r="I1301" s="649"/>
      <c r="J1301" s="649"/>
      <c r="K1301" s="649"/>
      <c r="L1301" s="649"/>
      <c r="M1301" s="649"/>
      <c r="N1301" s="649"/>
      <c r="O1301" s="649"/>
      <c r="P1301" s="649"/>
      <c r="Q1301" s="649"/>
      <c r="R1301" s="649"/>
      <c r="S1301" s="649"/>
      <c r="T1301" s="649"/>
      <c r="U1301" s="649"/>
      <c r="V1301" s="649"/>
      <c r="W1301" s="649"/>
      <c r="X1301" s="649"/>
      <c r="Y1301" s="649"/>
      <c r="Z1301" s="649"/>
      <c r="AA1301" s="649"/>
      <c r="AB1301" s="649"/>
      <c r="AC1301" s="649"/>
      <c r="AD1301" s="649"/>
      <c r="AE1301" s="337"/>
      <c r="AF1301" s="614"/>
    </row>
    <row r="1302" spans="1:37" ht="15.75" thickBot="1" x14ac:dyDescent="0.3">
      <c r="A1302" s="359"/>
      <c r="B1302" s="649"/>
      <c r="C1302" s="788"/>
      <c r="D1302" s="379" t="s">
        <v>603</v>
      </c>
      <c r="E1302" s="380"/>
      <c r="F1302" s="362"/>
      <c r="G1302" s="649"/>
      <c r="H1302" s="649"/>
      <c r="I1302" s="649"/>
      <c r="J1302" s="649"/>
      <c r="K1302" s="649"/>
      <c r="L1302" s="649"/>
      <c r="M1302" s="649"/>
      <c r="N1302" s="649"/>
      <c r="O1302" s="649"/>
      <c r="P1302" s="649"/>
      <c r="Q1302" s="649"/>
      <c r="R1302" s="649"/>
      <c r="S1302" s="649"/>
      <c r="T1302" s="649"/>
      <c r="U1302" s="649"/>
      <c r="V1302" s="649"/>
      <c r="W1302" s="649"/>
      <c r="X1302" s="649"/>
      <c r="Y1302" s="649"/>
      <c r="Z1302" s="649"/>
      <c r="AA1302" s="649"/>
      <c r="AB1302" s="649"/>
      <c r="AC1302" s="649"/>
      <c r="AD1302" s="649"/>
      <c r="AE1302" s="337"/>
      <c r="AF1302" s="614"/>
    </row>
    <row r="1303" spans="1:37" ht="15.75" thickBot="1" x14ac:dyDescent="0.3">
      <c r="A1303" s="359"/>
      <c r="B1303" s="649"/>
      <c r="C1303" s="788"/>
      <c r="D1303" s="379" t="s">
        <v>604</v>
      </c>
      <c r="E1303" s="380"/>
      <c r="F1303" s="362"/>
      <c r="G1303" s="649"/>
      <c r="H1303" s="649"/>
      <c r="I1303" s="649"/>
      <c r="J1303" s="649"/>
      <c r="K1303" s="649"/>
      <c r="L1303" s="649"/>
      <c r="M1303" s="649"/>
      <c r="N1303" s="649"/>
      <c r="O1303" s="649"/>
      <c r="P1303" s="649"/>
      <c r="Q1303" s="649"/>
      <c r="R1303" s="649"/>
      <c r="S1303" s="649"/>
      <c r="T1303" s="649"/>
      <c r="U1303" s="649"/>
      <c r="V1303" s="649"/>
      <c r="W1303" s="649"/>
      <c r="X1303" s="649"/>
      <c r="Y1303" s="649"/>
      <c r="Z1303" s="649"/>
      <c r="AA1303" s="649"/>
      <c r="AB1303" s="649"/>
      <c r="AC1303" s="649"/>
      <c r="AD1303" s="649"/>
      <c r="AE1303" s="337"/>
      <c r="AF1303" s="614"/>
    </row>
    <row r="1304" spans="1:37" ht="15.75" thickBot="1" x14ac:dyDescent="0.3">
      <c r="A1304" s="359"/>
      <c r="B1304" s="649"/>
      <c r="C1304" s="788"/>
      <c r="D1304" s="379" t="s">
        <v>605</v>
      </c>
      <c r="E1304" s="380"/>
      <c r="F1304" s="362"/>
      <c r="G1304" s="649"/>
      <c r="H1304" s="649"/>
      <c r="I1304" s="930"/>
      <c r="J1304" s="930"/>
      <c r="K1304" s="930"/>
      <c r="L1304" s="930"/>
      <c r="M1304" s="930"/>
      <c r="N1304" s="930"/>
      <c r="O1304" s="930"/>
      <c r="P1304" s="930"/>
      <c r="Q1304" s="930"/>
      <c r="R1304" s="930"/>
      <c r="S1304" s="930"/>
      <c r="T1304" s="930"/>
      <c r="U1304" s="930"/>
      <c r="V1304" s="930"/>
      <c r="W1304" s="930"/>
      <c r="X1304" s="930"/>
      <c r="Y1304" s="930"/>
      <c r="Z1304" s="930"/>
      <c r="AA1304" s="930"/>
      <c r="AB1304" s="930"/>
      <c r="AC1304" s="930"/>
      <c r="AD1304" s="930"/>
      <c r="AE1304" s="337"/>
      <c r="AF1304" s="614"/>
    </row>
    <row r="1305" spans="1:37" ht="15.75" thickBot="1" x14ac:dyDescent="0.3">
      <c r="A1305" s="359"/>
      <c r="B1305" s="649"/>
      <c r="C1305" s="788"/>
      <c r="D1305" s="379" t="s">
        <v>606</v>
      </c>
      <c r="E1305" s="380"/>
      <c r="F1305" s="362"/>
      <c r="G1305" s="649"/>
      <c r="H1305" s="649"/>
      <c r="I1305" s="649"/>
      <c r="J1305" s="649"/>
      <c r="K1305" s="649"/>
      <c r="L1305" s="649"/>
      <c r="M1305" s="649"/>
      <c r="N1305" s="649"/>
      <c r="O1305" s="649"/>
      <c r="P1305" s="649"/>
      <c r="Q1305" s="649"/>
      <c r="R1305" s="649"/>
      <c r="S1305" s="649"/>
      <c r="T1305" s="649"/>
      <c r="U1305" s="649"/>
      <c r="V1305" s="649"/>
      <c r="W1305" s="649"/>
      <c r="X1305" s="649"/>
      <c r="Y1305" s="649"/>
      <c r="Z1305" s="649"/>
      <c r="AA1305" s="649"/>
      <c r="AB1305" s="649"/>
      <c r="AC1305" s="649"/>
      <c r="AD1305" s="649"/>
      <c r="AE1305" s="337"/>
      <c r="AF1305" s="614"/>
    </row>
    <row r="1306" spans="1:37" ht="15" x14ac:dyDescent="0.25">
      <c r="A1306" s="359"/>
      <c r="B1306" s="838" t="str">
        <f>IF(OR(AND(C1304="",I1304=""),AND(C1304="X",I1304&lt;&gt;"")),"","ERROR: Favor de específicar en la opción 9. Otro")</f>
        <v/>
      </c>
      <c r="C1306" s="838"/>
      <c r="D1306" s="838"/>
      <c r="E1306" s="838"/>
      <c r="F1306" s="838"/>
      <c r="G1306" s="838"/>
      <c r="H1306" s="838"/>
      <c r="I1306" s="838"/>
      <c r="J1306" s="838"/>
      <c r="K1306" s="838"/>
      <c r="L1306" s="838"/>
      <c r="M1306" s="838"/>
      <c r="N1306" s="838"/>
      <c r="O1306" s="838"/>
      <c r="P1306" s="838"/>
      <c r="Q1306" s="838"/>
      <c r="R1306" s="838"/>
      <c r="S1306" s="838"/>
      <c r="T1306" s="838"/>
      <c r="U1306" s="838"/>
      <c r="V1306" s="838"/>
      <c r="W1306" s="838"/>
      <c r="X1306" s="838"/>
      <c r="Y1306" s="838"/>
      <c r="Z1306" s="838"/>
      <c r="AA1306" s="838"/>
      <c r="AB1306" s="838"/>
      <c r="AC1306" s="838"/>
      <c r="AD1306" s="838"/>
      <c r="AE1306" s="337"/>
      <c r="AF1306" s="614"/>
    </row>
    <row r="1307" spans="1:37" ht="15" x14ac:dyDescent="0.25">
      <c r="A1307" s="359"/>
      <c r="B1307" s="838" t="str">
        <f>IF(AND(C1305="X",COUNTIF(C1296:C1304,"X")&gt;0),"ERROR: La opción 99 excluye al resto de las opciones","")</f>
        <v/>
      </c>
      <c r="C1307" s="838"/>
      <c r="D1307" s="838"/>
      <c r="E1307" s="838"/>
      <c r="F1307" s="838"/>
      <c r="G1307" s="838"/>
      <c r="H1307" s="838"/>
      <c r="I1307" s="838"/>
      <c r="J1307" s="838"/>
      <c r="K1307" s="838"/>
      <c r="L1307" s="838"/>
      <c r="M1307" s="838"/>
      <c r="N1307" s="838"/>
      <c r="O1307" s="838"/>
      <c r="P1307" s="838"/>
      <c r="Q1307" s="838"/>
      <c r="R1307" s="838"/>
      <c r="S1307" s="838"/>
      <c r="T1307" s="838"/>
      <c r="U1307" s="838"/>
      <c r="V1307" s="838"/>
      <c r="W1307" s="838"/>
      <c r="X1307" s="838"/>
      <c r="Y1307" s="838"/>
      <c r="Z1307" s="838"/>
      <c r="AA1307" s="838"/>
      <c r="AB1307" s="838"/>
      <c r="AC1307" s="838"/>
      <c r="AD1307" s="838"/>
      <c r="AE1307" s="337"/>
      <c r="AF1307" s="614"/>
    </row>
    <row r="1308" spans="1:37" ht="27.75" customHeight="1" x14ac:dyDescent="0.25">
      <c r="A1308" s="380" t="s">
        <v>1127</v>
      </c>
      <c r="B1308" s="859" t="s">
        <v>872</v>
      </c>
      <c r="C1308" s="859"/>
      <c r="D1308" s="859"/>
      <c r="E1308" s="859"/>
      <c r="F1308" s="859"/>
      <c r="G1308" s="859"/>
      <c r="H1308" s="859"/>
      <c r="I1308" s="859"/>
      <c r="J1308" s="859"/>
      <c r="K1308" s="859"/>
      <c r="L1308" s="859"/>
      <c r="M1308" s="859"/>
      <c r="N1308" s="859"/>
      <c r="O1308" s="859"/>
      <c r="P1308" s="859"/>
      <c r="Q1308" s="859"/>
      <c r="R1308" s="859"/>
      <c r="S1308" s="859"/>
      <c r="T1308" s="859"/>
      <c r="U1308" s="859"/>
      <c r="V1308" s="859"/>
      <c r="W1308" s="859"/>
      <c r="X1308" s="859"/>
      <c r="Y1308" s="859"/>
      <c r="Z1308" s="859"/>
      <c r="AA1308" s="859"/>
      <c r="AB1308" s="859"/>
      <c r="AC1308" s="859"/>
      <c r="AD1308" s="859"/>
      <c r="AE1308" s="337"/>
      <c r="AF1308" s="614"/>
    </row>
    <row r="1309" spans="1:37" ht="15" x14ac:dyDescent="0.25">
      <c r="A1309" s="359"/>
      <c r="B1309" s="649"/>
      <c r="C1309" s="874" t="s">
        <v>108</v>
      </c>
      <c r="D1309" s="874"/>
      <c r="E1309" s="874"/>
      <c r="F1309" s="874"/>
      <c r="G1309" s="874"/>
      <c r="H1309" s="874"/>
      <c r="I1309" s="874"/>
      <c r="J1309" s="874"/>
      <c r="K1309" s="874"/>
      <c r="L1309" s="874"/>
      <c r="M1309" s="874"/>
      <c r="N1309" s="874"/>
      <c r="O1309" s="874"/>
      <c r="P1309" s="874"/>
      <c r="Q1309" s="874"/>
      <c r="R1309" s="874"/>
      <c r="S1309" s="874"/>
      <c r="T1309" s="874"/>
      <c r="U1309" s="874"/>
      <c r="V1309" s="874"/>
      <c r="W1309" s="874"/>
      <c r="X1309" s="874"/>
      <c r="Y1309" s="874"/>
      <c r="Z1309" s="874"/>
      <c r="AA1309" s="874"/>
      <c r="AB1309" s="874"/>
      <c r="AC1309" s="874"/>
      <c r="AD1309" s="874"/>
      <c r="AE1309" s="337"/>
      <c r="AF1309" s="614"/>
    </row>
    <row r="1310" spans="1:37" ht="26.25" customHeight="1" x14ac:dyDescent="0.25">
      <c r="A1310" s="359"/>
      <c r="B1310" s="649"/>
      <c r="C1310" s="846" t="s">
        <v>873</v>
      </c>
      <c r="D1310" s="846"/>
      <c r="E1310" s="846"/>
      <c r="F1310" s="846"/>
      <c r="G1310" s="846"/>
      <c r="H1310" s="846"/>
      <c r="I1310" s="846"/>
      <c r="J1310" s="846"/>
      <c r="K1310" s="846"/>
      <c r="L1310" s="846"/>
      <c r="M1310" s="846"/>
      <c r="N1310" s="846"/>
      <c r="O1310" s="846"/>
      <c r="P1310" s="846"/>
      <c r="Q1310" s="846"/>
      <c r="R1310" s="846"/>
      <c r="S1310" s="846"/>
      <c r="T1310" s="846"/>
      <c r="U1310" s="846"/>
      <c r="V1310" s="846"/>
      <c r="W1310" s="846"/>
      <c r="X1310" s="846"/>
      <c r="Y1310" s="846"/>
      <c r="Z1310" s="846"/>
      <c r="AA1310" s="846"/>
      <c r="AB1310" s="846"/>
      <c r="AC1310" s="846"/>
      <c r="AD1310" s="846"/>
      <c r="AE1310" s="337"/>
      <c r="AF1310" s="614"/>
    </row>
    <row r="1311" spans="1:37" ht="15" x14ac:dyDescent="0.25">
      <c r="A1311" s="359"/>
      <c r="B1311" s="377"/>
      <c r="C1311" s="377"/>
      <c r="D1311" s="377"/>
      <c r="E1311" s="377"/>
      <c r="F1311" s="377"/>
      <c r="G1311" s="377"/>
      <c r="H1311" s="377"/>
      <c r="I1311" s="377"/>
      <c r="J1311" s="377"/>
      <c r="K1311" s="377"/>
      <c r="L1311" s="377"/>
      <c r="M1311" s="377"/>
      <c r="N1311" s="377"/>
      <c r="O1311" s="377"/>
      <c r="P1311" s="377"/>
      <c r="Q1311" s="377"/>
      <c r="R1311" s="377"/>
      <c r="S1311" s="377"/>
      <c r="T1311" s="377"/>
      <c r="U1311" s="377"/>
      <c r="V1311" s="377"/>
      <c r="W1311" s="377"/>
      <c r="X1311" s="377"/>
      <c r="Y1311" s="377"/>
      <c r="Z1311" s="377"/>
      <c r="AA1311" s="377"/>
      <c r="AB1311" s="377"/>
      <c r="AC1311" s="643"/>
      <c r="AD1311" s="643"/>
      <c r="AE1311" s="337"/>
      <c r="AF1311" s="614"/>
      <c r="AG1311">
        <f>COUNTBLANK(B1314:Y1320)</f>
        <v>128</v>
      </c>
    </row>
    <row r="1312" spans="1:37" ht="15" x14ac:dyDescent="0.25">
      <c r="A1312" s="359"/>
      <c r="B1312" s="649" t="s">
        <v>607</v>
      </c>
      <c r="C1312" s="649"/>
      <c r="D1312" s="649"/>
      <c r="E1312" s="649"/>
      <c r="F1312" s="649"/>
      <c r="G1312" s="649"/>
      <c r="H1312" s="649"/>
      <c r="I1312" s="649"/>
      <c r="J1312" s="649"/>
      <c r="K1312" s="649"/>
      <c r="L1312" s="649"/>
      <c r="M1312" s="649"/>
      <c r="N1312" s="649"/>
      <c r="O1312" s="649"/>
      <c r="P1312" s="649"/>
      <c r="Q1312" s="649"/>
      <c r="R1312" s="649"/>
      <c r="S1312" s="649"/>
      <c r="T1312" s="649"/>
      <c r="U1312" s="649"/>
      <c r="V1312" s="649"/>
      <c r="W1312" s="649"/>
      <c r="X1312" s="649"/>
      <c r="Y1312" s="649"/>
      <c r="Z1312" s="649"/>
      <c r="AA1312" s="649"/>
      <c r="AB1312" s="649"/>
      <c r="AC1312" s="649"/>
      <c r="AD1312" s="649"/>
      <c r="AE1312" s="337"/>
      <c r="AF1312" s="614"/>
      <c r="AG1312" t="s">
        <v>6620</v>
      </c>
      <c r="AH1312" t="s">
        <v>6621</v>
      </c>
      <c r="AI1312" t="s">
        <v>6622</v>
      </c>
      <c r="AJ1312" t="s">
        <v>612</v>
      </c>
      <c r="AK1312" t="s">
        <v>6559</v>
      </c>
    </row>
    <row r="1313" spans="1:37" ht="15" x14ac:dyDescent="0.25">
      <c r="A1313" s="359"/>
      <c r="B1313" s="931" t="s">
        <v>608</v>
      </c>
      <c r="C1313" s="931"/>
      <c r="D1313" s="931"/>
      <c r="E1313" s="931"/>
      <c r="F1313" s="931"/>
      <c r="G1313" s="931"/>
      <c r="H1313" s="931"/>
      <c r="I1313" s="931"/>
      <c r="J1313" s="931"/>
      <c r="K1313" s="931"/>
      <c r="L1313" s="931"/>
      <c r="M1313" s="931" t="s">
        <v>609</v>
      </c>
      <c r="N1313" s="931"/>
      <c r="O1313" s="931"/>
      <c r="P1313" s="931"/>
      <c r="Q1313" s="931"/>
      <c r="R1313" s="931"/>
      <c r="S1313" s="931"/>
      <c r="T1313" s="931"/>
      <c r="U1313" s="931"/>
      <c r="V1313" s="931"/>
      <c r="W1313" s="931"/>
      <c r="X1313" s="931"/>
      <c r="Y1313" s="931"/>
      <c r="Z1313" s="325"/>
      <c r="AA1313" s="325"/>
      <c r="AB1313" s="649"/>
      <c r="AC1313" s="649"/>
      <c r="AD1313" s="649"/>
      <c r="AE1313" s="337"/>
      <c r="AF1313" s="614"/>
      <c r="AG1313">
        <f>IF(AND(COUNTIF(B1315:K1315,"X")&gt;0,L1315="X"),1,0)</f>
        <v>0</v>
      </c>
      <c r="AH1313">
        <f>IF(AND(COUNTIF(M1315:X1315,"X")&gt;0,Y1315="X"),1,0)</f>
        <v>0</v>
      </c>
      <c r="AI1313">
        <f>IF(AND(COUNTIF(B1320:E1320,"X")&gt;0,F1320="X"),1,0)</f>
        <v>0</v>
      </c>
      <c r="AJ1313">
        <f>IF(AND(COUNTIF(G1320:M1320,"X")&gt;0,N1320="X"),1,0)</f>
        <v>0</v>
      </c>
      <c r="AK1313">
        <f>SUM(AG1313:AJ1313)</f>
        <v>0</v>
      </c>
    </row>
    <row r="1314" spans="1:37" ht="15" x14ac:dyDescent="0.25">
      <c r="A1314" s="359"/>
      <c r="B1314" s="382" t="s">
        <v>77</v>
      </c>
      <c r="C1314" s="382" t="s">
        <v>78</v>
      </c>
      <c r="D1314" s="382" t="s">
        <v>85</v>
      </c>
      <c r="E1314" s="382" t="s">
        <v>81</v>
      </c>
      <c r="F1314" s="382" t="s">
        <v>90</v>
      </c>
      <c r="G1314" s="382" t="s">
        <v>91</v>
      </c>
      <c r="H1314" s="382" t="s">
        <v>92</v>
      </c>
      <c r="I1314" s="382" t="s">
        <v>93</v>
      </c>
      <c r="J1314" s="382" t="s">
        <v>83</v>
      </c>
      <c r="K1314" s="382" t="s">
        <v>110</v>
      </c>
      <c r="L1314" s="382" t="s">
        <v>132</v>
      </c>
      <c r="M1314" s="382" t="s">
        <v>77</v>
      </c>
      <c r="N1314" s="382" t="s">
        <v>78</v>
      </c>
      <c r="O1314" s="382" t="s">
        <v>85</v>
      </c>
      <c r="P1314" s="382" t="s">
        <v>81</v>
      </c>
      <c r="Q1314" s="382" t="s">
        <v>90</v>
      </c>
      <c r="R1314" s="382" t="s">
        <v>91</v>
      </c>
      <c r="S1314" s="382" t="s">
        <v>92</v>
      </c>
      <c r="T1314" s="382" t="s">
        <v>93</v>
      </c>
      <c r="U1314" s="382" t="s">
        <v>83</v>
      </c>
      <c r="V1314" s="382" t="s">
        <v>110</v>
      </c>
      <c r="W1314" s="382" t="s">
        <v>106</v>
      </c>
      <c r="X1314" s="382" t="s">
        <v>111</v>
      </c>
      <c r="Y1314" s="382" t="s">
        <v>132</v>
      </c>
      <c r="Z1314" s="325"/>
      <c r="AA1314" s="325"/>
      <c r="AB1314" s="649"/>
      <c r="AC1314" s="649"/>
      <c r="AD1314" s="649"/>
      <c r="AE1314" s="337"/>
      <c r="AF1314" s="614"/>
    </row>
    <row r="1315" spans="1:37" ht="15" x14ac:dyDescent="0.25">
      <c r="A1315" s="359"/>
      <c r="B1315" s="760"/>
      <c r="C1315" s="760"/>
      <c r="D1315" s="760"/>
      <c r="E1315" s="760"/>
      <c r="F1315" s="760"/>
      <c r="G1315" s="760"/>
      <c r="H1315" s="760"/>
      <c r="I1315" s="760"/>
      <c r="J1315" s="760"/>
      <c r="K1315" s="760"/>
      <c r="L1315" s="760"/>
      <c r="M1315" s="760"/>
      <c r="N1315" s="760"/>
      <c r="O1315" s="760"/>
      <c r="P1315" s="760"/>
      <c r="Q1315" s="760"/>
      <c r="R1315" s="760"/>
      <c r="S1315" s="760"/>
      <c r="T1315" s="760"/>
      <c r="U1315" s="760"/>
      <c r="V1315" s="760"/>
      <c r="W1315" s="760"/>
      <c r="X1315" s="760"/>
      <c r="Y1315" s="760"/>
      <c r="Z1315" s="325"/>
      <c r="AA1315" s="325"/>
      <c r="AB1315" s="649"/>
      <c r="AC1315" s="649"/>
      <c r="AD1315" s="649"/>
      <c r="AE1315" s="337"/>
      <c r="AF1315" s="614"/>
      <c r="AG1315">
        <f>IF($AG$1311=128,0,IF(COUNTIF(B1315:L1315,"X")&gt;=1,0,1))</f>
        <v>0</v>
      </c>
      <c r="AH1315">
        <f>IF($AG$1311=128,0,IF(COUNTIF(M1315:Y1315,"X")&gt;=1,0,1))</f>
        <v>0</v>
      </c>
      <c r="AI1315">
        <f>IF($AG$1311=128,0,IF(COUNTIF(B1320:F1320,"X")&gt;=1,0,1))</f>
        <v>0</v>
      </c>
      <c r="AJ1315">
        <f>IF($AG$1311=128,0,IF(COUNTIF(G1320:N1320,"X")&gt;=1,0,1))</f>
        <v>0</v>
      </c>
      <c r="AK1315">
        <f>SUM(AG1315:AJ1315)</f>
        <v>0</v>
      </c>
    </row>
    <row r="1316" spans="1:37" ht="15" x14ac:dyDescent="0.25">
      <c r="A1316" s="359"/>
      <c r="B1316" s="649"/>
      <c r="C1316" s="649"/>
      <c r="D1316" s="649"/>
      <c r="E1316" s="649"/>
      <c r="F1316" s="649"/>
      <c r="G1316" s="649"/>
      <c r="H1316" s="649"/>
      <c r="I1316" s="649"/>
      <c r="J1316" s="649"/>
      <c r="K1316" s="649"/>
      <c r="L1316" s="649"/>
      <c r="M1316" s="649"/>
      <c r="N1316" s="649"/>
      <c r="O1316" s="649"/>
      <c r="P1316" s="649"/>
      <c r="Q1316" s="649"/>
      <c r="R1316" s="649"/>
      <c r="S1316" s="649"/>
      <c r="T1316" s="649"/>
      <c r="U1316" s="649"/>
      <c r="V1316" s="649"/>
      <c r="W1316" s="649"/>
      <c r="X1316" s="649"/>
      <c r="Y1316" s="649"/>
      <c r="Z1316" s="325"/>
      <c r="AA1316" s="325"/>
      <c r="AB1316" s="649"/>
      <c r="AC1316" s="649"/>
      <c r="AD1316" s="649"/>
      <c r="AE1316" s="337"/>
      <c r="AF1316" s="614"/>
    </row>
    <row r="1317" spans="1:37" ht="15" x14ac:dyDescent="0.25">
      <c r="A1317" s="359"/>
      <c r="B1317" s="649" t="s">
        <v>610</v>
      </c>
      <c r="C1317" s="649"/>
      <c r="D1317" s="649"/>
      <c r="E1317" s="649"/>
      <c r="F1317" s="649"/>
      <c r="G1317" s="649"/>
      <c r="H1317" s="649"/>
      <c r="I1317" s="649"/>
      <c r="J1317" s="649"/>
      <c r="K1317" s="649"/>
      <c r="L1317" s="325"/>
      <c r="M1317" s="325"/>
      <c r="N1317" s="325"/>
      <c r="O1317" s="325"/>
      <c r="P1317" s="325"/>
      <c r="Q1317" s="325"/>
      <c r="R1317" s="325"/>
      <c r="S1317" s="325"/>
      <c r="T1317" s="325"/>
      <c r="U1317" s="325"/>
      <c r="V1317" s="325"/>
      <c r="W1317" s="325"/>
      <c r="X1317" s="325"/>
      <c r="Y1317" s="325"/>
      <c r="Z1317" s="325"/>
      <c r="AA1317" s="325"/>
      <c r="AB1317" s="649"/>
      <c r="AC1317" s="649"/>
      <c r="AD1317" s="649"/>
      <c r="AE1317" s="337"/>
      <c r="AF1317" s="614"/>
    </row>
    <row r="1318" spans="1:37" ht="28.5" customHeight="1" x14ac:dyDescent="0.25">
      <c r="A1318" s="359"/>
      <c r="B1318" s="881" t="s">
        <v>611</v>
      </c>
      <c r="C1318" s="881"/>
      <c r="D1318" s="881"/>
      <c r="E1318" s="881"/>
      <c r="F1318" s="881"/>
      <c r="G1318" s="931" t="s">
        <v>612</v>
      </c>
      <c r="H1318" s="931"/>
      <c r="I1318" s="931"/>
      <c r="J1318" s="931"/>
      <c r="K1318" s="931"/>
      <c r="L1318" s="931"/>
      <c r="M1318" s="931"/>
      <c r="N1318" s="931"/>
      <c r="O1318" s="325"/>
      <c r="P1318" s="325"/>
      <c r="Q1318" s="325"/>
      <c r="R1318" s="325"/>
      <c r="S1318" s="325"/>
      <c r="T1318" s="325"/>
      <c r="U1318" s="325"/>
      <c r="V1318" s="325"/>
      <c r="W1318" s="325"/>
      <c r="X1318" s="325"/>
      <c r="Y1318" s="325"/>
      <c r="Z1318" s="325"/>
      <c r="AA1318" s="649"/>
      <c r="AB1318" s="649"/>
      <c r="AC1318" s="649"/>
      <c r="AD1318" s="649"/>
      <c r="AE1318" s="337"/>
      <c r="AF1318" s="614"/>
    </row>
    <row r="1319" spans="1:37" ht="15" x14ac:dyDescent="0.25">
      <c r="A1319" s="359"/>
      <c r="B1319" s="382" t="s">
        <v>77</v>
      </c>
      <c r="C1319" s="382" t="s">
        <v>78</v>
      </c>
      <c r="D1319" s="382" t="s">
        <v>85</v>
      </c>
      <c r="E1319" s="382" t="s">
        <v>81</v>
      </c>
      <c r="F1319" s="382" t="s">
        <v>83</v>
      </c>
      <c r="G1319" s="382" t="s">
        <v>77</v>
      </c>
      <c r="H1319" s="382" t="s">
        <v>78</v>
      </c>
      <c r="I1319" s="382" t="s">
        <v>85</v>
      </c>
      <c r="J1319" s="382" t="s">
        <v>81</v>
      </c>
      <c r="K1319" s="382" t="s">
        <v>90</v>
      </c>
      <c r="L1319" s="382" t="s">
        <v>91</v>
      </c>
      <c r="M1319" s="382" t="s">
        <v>92</v>
      </c>
      <c r="N1319" s="382" t="s">
        <v>83</v>
      </c>
      <c r="O1319" s="325"/>
      <c r="P1319" s="325"/>
      <c r="Q1319" s="325"/>
      <c r="R1319" s="325"/>
      <c r="S1319" s="325"/>
      <c r="T1319" s="325"/>
      <c r="U1319" s="325"/>
      <c r="V1319" s="325"/>
      <c r="W1319" s="325"/>
      <c r="X1319" s="325"/>
      <c r="Y1319" s="325"/>
      <c r="Z1319" s="325"/>
      <c r="AA1319" s="649"/>
      <c r="AB1319" s="649"/>
      <c r="AC1319" s="649"/>
      <c r="AD1319" s="649"/>
      <c r="AE1319" s="337"/>
      <c r="AF1319" s="614"/>
    </row>
    <row r="1320" spans="1:37" ht="15" x14ac:dyDescent="0.25">
      <c r="A1320" s="359"/>
      <c r="B1320" s="760"/>
      <c r="C1320" s="760"/>
      <c r="D1320" s="760"/>
      <c r="E1320" s="760"/>
      <c r="F1320" s="760"/>
      <c r="G1320" s="760"/>
      <c r="H1320" s="760"/>
      <c r="I1320" s="760"/>
      <c r="J1320" s="760"/>
      <c r="K1320" s="760"/>
      <c r="L1320" s="760"/>
      <c r="M1320" s="760"/>
      <c r="N1320" s="760"/>
      <c r="O1320" s="325"/>
      <c r="P1320" s="325"/>
      <c r="Q1320" s="325"/>
      <c r="R1320" s="325"/>
      <c r="S1320" s="325"/>
      <c r="T1320" s="325"/>
      <c r="U1320" s="325"/>
      <c r="V1320" s="325"/>
      <c r="W1320" s="325"/>
      <c r="X1320" s="325"/>
      <c r="Y1320" s="325"/>
      <c r="Z1320" s="325"/>
      <c r="AA1320" s="649"/>
      <c r="AB1320" s="649"/>
      <c r="AC1320" s="649"/>
      <c r="AD1320" s="649"/>
      <c r="AE1320" s="337"/>
      <c r="AF1320" s="614"/>
    </row>
    <row r="1321" spans="1:37" ht="15" x14ac:dyDescent="0.25">
      <c r="A1321" s="359"/>
      <c r="B1321" s="838" t="str">
        <f>IF(AK1313=0,"","ERROR: Las opción No se sabe de cada apartado excluye al resto de las opciones")</f>
        <v/>
      </c>
      <c r="C1321" s="838"/>
      <c r="D1321" s="838"/>
      <c r="E1321" s="838"/>
      <c r="F1321" s="838"/>
      <c r="G1321" s="838"/>
      <c r="H1321" s="838"/>
      <c r="I1321" s="838"/>
      <c r="J1321" s="838"/>
      <c r="K1321" s="838"/>
      <c r="L1321" s="838"/>
      <c r="M1321" s="838"/>
      <c r="N1321" s="838"/>
      <c r="O1321" s="838"/>
      <c r="P1321" s="838"/>
      <c r="Q1321" s="838"/>
      <c r="R1321" s="838"/>
      <c r="S1321" s="838"/>
      <c r="T1321" s="838"/>
      <c r="U1321" s="838"/>
      <c r="V1321" s="838"/>
      <c r="W1321" s="838"/>
      <c r="X1321" s="838"/>
      <c r="Y1321" s="838"/>
      <c r="Z1321" s="838"/>
      <c r="AA1321" s="838"/>
      <c r="AB1321" s="838"/>
      <c r="AC1321" s="838"/>
      <c r="AD1321" s="838"/>
      <c r="AE1321" s="337"/>
      <c r="AF1321" s="614"/>
    </row>
    <row r="1322" spans="1:37" ht="15" x14ac:dyDescent="0.25">
      <c r="A1322" s="359"/>
      <c r="B1322" s="855" t="str">
        <f>IF(AK1315=0,"","ERROR: Llenar las celdas correspondientes de cada apartado, si no se cuenta con la información seleccionar la opción NS")</f>
        <v/>
      </c>
      <c r="C1322" s="855"/>
      <c r="D1322" s="855"/>
      <c r="E1322" s="855"/>
      <c r="F1322" s="855"/>
      <c r="G1322" s="855"/>
      <c r="H1322" s="855"/>
      <c r="I1322" s="855"/>
      <c r="J1322" s="855"/>
      <c r="K1322" s="855"/>
      <c r="L1322" s="855"/>
      <c r="M1322" s="855"/>
      <c r="N1322" s="855"/>
      <c r="O1322" s="855"/>
      <c r="P1322" s="855"/>
      <c r="Q1322" s="855"/>
      <c r="R1322" s="855"/>
      <c r="S1322" s="855"/>
      <c r="T1322" s="855"/>
      <c r="U1322" s="855"/>
      <c r="V1322" s="855"/>
      <c r="W1322" s="855"/>
      <c r="X1322" s="855"/>
      <c r="Y1322" s="855"/>
      <c r="Z1322" s="855"/>
      <c r="AA1322" s="855"/>
      <c r="AB1322" s="855"/>
      <c r="AC1322" s="855"/>
      <c r="AD1322" s="281"/>
      <c r="AE1322" s="337"/>
      <c r="AF1322" s="614"/>
    </row>
    <row r="1323" spans="1:37" ht="15" x14ac:dyDescent="0.25">
      <c r="A1323" s="359"/>
      <c r="B1323" s="649"/>
      <c r="C1323" s="649"/>
      <c r="D1323" s="649"/>
      <c r="E1323" s="649"/>
      <c r="F1323" s="649"/>
      <c r="G1323" s="649"/>
      <c r="H1323" s="649"/>
      <c r="I1323" s="649"/>
      <c r="J1323" s="649"/>
      <c r="K1323" s="649"/>
      <c r="L1323" s="649"/>
      <c r="M1323" s="649"/>
      <c r="N1323" s="649"/>
      <c r="O1323" s="325"/>
      <c r="P1323" s="325"/>
      <c r="Q1323" s="325"/>
      <c r="R1323" s="325"/>
      <c r="S1323" s="325"/>
      <c r="T1323" s="325"/>
      <c r="U1323" s="325"/>
      <c r="V1323" s="325"/>
      <c r="W1323" s="325"/>
      <c r="X1323" s="325"/>
      <c r="Y1323" s="325"/>
      <c r="Z1323" s="325"/>
      <c r="AA1323" s="649"/>
      <c r="AB1323" s="649"/>
      <c r="AC1323" s="649"/>
      <c r="AD1323" s="649"/>
      <c r="AE1323" s="337"/>
      <c r="AF1323" s="614"/>
    </row>
    <row r="1324" spans="1:37" ht="15" x14ac:dyDescent="0.25">
      <c r="A1324" s="359"/>
      <c r="B1324" s="649"/>
      <c r="C1324" s="923" t="s">
        <v>613</v>
      </c>
      <c r="D1324" s="923"/>
      <c r="E1324" s="923"/>
      <c r="F1324" s="923"/>
      <c r="G1324" s="923"/>
      <c r="H1324" s="923"/>
      <c r="I1324" s="923"/>
      <c r="J1324" s="923"/>
      <c r="K1324" s="923"/>
      <c r="L1324" s="362"/>
      <c r="M1324" s="927" t="s">
        <v>614</v>
      </c>
      <c r="N1324" s="928"/>
      <c r="O1324" s="928"/>
      <c r="P1324" s="928"/>
      <c r="Q1324" s="928"/>
      <c r="R1324" s="928"/>
      <c r="S1324" s="928"/>
      <c r="T1324" s="928"/>
      <c r="U1324" s="928"/>
      <c r="V1324" s="928"/>
      <c r="W1324" s="928"/>
      <c r="X1324" s="928"/>
      <c r="Y1324" s="928"/>
      <c r="Z1324" s="928"/>
      <c r="AA1324" s="928"/>
      <c r="AB1324" s="928"/>
      <c r="AC1324" s="928"/>
      <c r="AD1324" s="929"/>
      <c r="AE1324" s="337"/>
      <c r="AF1324" s="614"/>
    </row>
    <row r="1325" spans="1:37" ht="24" customHeight="1" x14ac:dyDescent="0.25">
      <c r="A1325" s="359"/>
      <c r="B1325" s="649"/>
      <c r="C1325" s="640" t="s">
        <v>77</v>
      </c>
      <c r="D1325" s="921" t="s">
        <v>615</v>
      </c>
      <c r="E1325" s="921"/>
      <c r="F1325" s="921"/>
      <c r="G1325" s="921"/>
      <c r="H1325" s="921"/>
      <c r="I1325" s="921"/>
      <c r="J1325" s="921"/>
      <c r="K1325" s="921"/>
      <c r="L1325" s="362"/>
      <c r="M1325" s="640" t="s">
        <v>77</v>
      </c>
      <c r="N1325" s="867" t="s">
        <v>180</v>
      </c>
      <c r="O1325" s="868"/>
      <c r="P1325" s="868"/>
      <c r="Q1325" s="868"/>
      <c r="R1325" s="868"/>
      <c r="S1325" s="868"/>
      <c r="T1325" s="868"/>
      <c r="U1325" s="869"/>
      <c r="V1325" s="640" t="s">
        <v>93</v>
      </c>
      <c r="W1325" s="922" t="s">
        <v>616</v>
      </c>
      <c r="X1325" s="922"/>
      <c r="Y1325" s="922"/>
      <c r="Z1325" s="922"/>
      <c r="AA1325" s="922"/>
      <c r="AB1325" s="922"/>
      <c r="AC1325" s="922"/>
      <c r="AD1325" s="922"/>
      <c r="AE1325" s="337"/>
      <c r="AF1325" s="614"/>
    </row>
    <row r="1326" spans="1:37" ht="24" customHeight="1" x14ac:dyDescent="0.25">
      <c r="A1326" s="359"/>
      <c r="B1326" s="649"/>
      <c r="C1326" s="640" t="s">
        <v>78</v>
      </c>
      <c r="D1326" s="921" t="s">
        <v>617</v>
      </c>
      <c r="E1326" s="921"/>
      <c r="F1326" s="921"/>
      <c r="G1326" s="921"/>
      <c r="H1326" s="921"/>
      <c r="I1326" s="921"/>
      <c r="J1326" s="921"/>
      <c r="K1326" s="921"/>
      <c r="L1326" s="362"/>
      <c r="M1326" s="640" t="s">
        <v>78</v>
      </c>
      <c r="N1326" s="922" t="s">
        <v>417</v>
      </c>
      <c r="O1326" s="922"/>
      <c r="P1326" s="922"/>
      <c r="Q1326" s="922"/>
      <c r="R1326" s="922"/>
      <c r="S1326" s="922"/>
      <c r="T1326" s="922"/>
      <c r="U1326" s="922"/>
      <c r="V1326" s="640" t="s">
        <v>83</v>
      </c>
      <c r="W1326" s="922" t="s">
        <v>618</v>
      </c>
      <c r="X1326" s="922"/>
      <c r="Y1326" s="922"/>
      <c r="Z1326" s="922"/>
      <c r="AA1326" s="922"/>
      <c r="AB1326" s="922"/>
      <c r="AC1326" s="922"/>
      <c r="AD1326" s="922"/>
      <c r="AE1326" s="337"/>
      <c r="AF1326" s="614"/>
    </row>
    <row r="1327" spans="1:37" ht="24" customHeight="1" x14ac:dyDescent="0.25">
      <c r="A1327" s="359"/>
      <c r="B1327" s="649"/>
      <c r="C1327" s="640" t="s">
        <v>85</v>
      </c>
      <c r="D1327" s="921" t="s">
        <v>619</v>
      </c>
      <c r="E1327" s="921"/>
      <c r="F1327" s="921"/>
      <c r="G1327" s="921"/>
      <c r="H1327" s="921"/>
      <c r="I1327" s="921"/>
      <c r="J1327" s="921"/>
      <c r="K1327" s="921"/>
      <c r="L1327" s="362"/>
      <c r="M1327" s="640" t="s">
        <v>85</v>
      </c>
      <c r="N1327" s="867" t="s">
        <v>620</v>
      </c>
      <c r="O1327" s="868"/>
      <c r="P1327" s="868"/>
      <c r="Q1327" s="868"/>
      <c r="R1327" s="868"/>
      <c r="S1327" s="868"/>
      <c r="T1327" s="868"/>
      <c r="U1327" s="869"/>
      <c r="V1327" s="640" t="s">
        <v>110</v>
      </c>
      <c r="W1327" s="922" t="s">
        <v>621</v>
      </c>
      <c r="X1327" s="922"/>
      <c r="Y1327" s="922"/>
      <c r="Z1327" s="922"/>
      <c r="AA1327" s="922"/>
      <c r="AB1327" s="922"/>
      <c r="AC1327" s="922"/>
      <c r="AD1327" s="922"/>
      <c r="AE1327" s="337"/>
      <c r="AF1327" s="614"/>
    </row>
    <row r="1328" spans="1:37" ht="24" customHeight="1" x14ac:dyDescent="0.25">
      <c r="A1328" s="359"/>
      <c r="B1328" s="649"/>
      <c r="C1328" s="640" t="s">
        <v>81</v>
      </c>
      <c r="D1328" s="867" t="s">
        <v>180</v>
      </c>
      <c r="E1328" s="868"/>
      <c r="F1328" s="868"/>
      <c r="G1328" s="868"/>
      <c r="H1328" s="868"/>
      <c r="I1328" s="868"/>
      <c r="J1328" s="868"/>
      <c r="K1328" s="869"/>
      <c r="L1328" s="362"/>
      <c r="M1328" s="640" t="s">
        <v>81</v>
      </c>
      <c r="N1328" s="922" t="s">
        <v>622</v>
      </c>
      <c r="O1328" s="922"/>
      <c r="P1328" s="922"/>
      <c r="Q1328" s="922"/>
      <c r="R1328" s="922"/>
      <c r="S1328" s="922"/>
      <c r="T1328" s="922"/>
      <c r="U1328" s="922"/>
      <c r="V1328" s="640" t="s">
        <v>106</v>
      </c>
      <c r="W1328" s="922" t="s">
        <v>623</v>
      </c>
      <c r="X1328" s="922"/>
      <c r="Y1328" s="922"/>
      <c r="Z1328" s="922"/>
      <c r="AA1328" s="922"/>
      <c r="AB1328" s="922"/>
      <c r="AC1328" s="922"/>
      <c r="AD1328" s="922"/>
      <c r="AE1328" s="337"/>
      <c r="AF1328" s="614"/>
    </row>
    <row r="1329" spans="1:32" ht="15" x14ac:dyDescent="0.25">
      <c r="A1329" s="359"/>
      <c r="B1329" s="649"/>
      <c r="C1329" s="640" t="s">
        <v>90</v>
      </c>
      <c r="D1329" s="921" t="s">
        <v>417</v>
      </c>
      <c r="E1329" s="921"/>
      <c r="F1329" s="921"/>
      <c r="G1329" s="921"/>
      <c r="H1329" s="921"/>
      <c r="I1329" s="921"/>
      <c r="J1329" s="921"/>
      <c r="K1329" s="921"/>
      <c r="L1329" s="362"/>
      <c r="M1329" s="640" t="s">
        <v>90</v>
      </c>
      <c r="N1329" s="922" t="s">
        <v>624</v>
      </c>
      <c r="O1329" s="922"/>
      <c r="P1329" s="922"/>
      <c r="Q1329" s="922"/>
      <c r="R1329" s="922"/>
      <c r="S1329" s="922"/>
      <c r="T1329" s="922"/>
      <c r="U1329" s="922"/>
      <c r="V1329" s="383" t="s">
        <v>111</v>
      </c>
      <c r="W1329" s="922" t="s">
        <v>131</v>
      </c>
      <c r="X1329" s="922"/>
      <c r="Y1329" s="922"/>
      <c r="Z1329" s="922"/>
      <c r="AA1329" s="922"/>
      <c r="AB1329" s="922"/>
      <c r="AC1329" s="922"/>
      <c r="AD1329" s="922"/>
      <c r="AE1329" s="337"/>
      <c r="AF1329" s="614"/>
    </row>
    <row r="1330" spans="1:32" ht="15" x14ac:dyDescent="0.25">
      <c r="A1330" s="359"/>
      <c r="B1330" s="649"/>
      <c r="C1330" s="640" t="s">
        <v>91</v>
      </c>
      <c r="D1330" s="921" t="s">
        <v>625</v>
      </c>
      <c r="E1330" s="921"/>
      <c r="F1330" s="921"/>
      <c r="G1330" s="921"/>
      <c r="H1330" s="921"/>
      <c r="I1330" s="921"/>
      <c r="J1330" s="921"/>
      <c r="K1330" s="921"/>
      <c r="L1330" s="362"/>
      <c r="M1330" s="640" t="s">
        <v>91</v>
      </c>
      <c r="N1330" s="922" t="s">
        <v>626</v>
      </c>
      <c r="O1330" s="922"/>
      <c r="P1330" s="922"/>
      <c r="Q1330" s="922"/>
      <c r="R1330" s="922"/>
      <c r="S1330" s="922"/>
      <c r="T1330" s="922"/>
      <c r="U1330" s="922"/>
      <c r="V1330" s="383" t="s">
        <v>132</v>
      </c>
      <c r="W1330" s="922" t="s">
        <v>84</v>
      </c>
      <c r="X1330" s="922"/>
      <c r="Y1330" s="922"/>
      <c r="Z1330" s="922"/>
      <c r="AA1330" s="922"/>
      <c r="AB1330" s="922"/>
      <c r="AC1330" s="922"/>
      <c r="AD1330" s="922"/>
      <c r="AE1330" s="337"/>
      <c r="AF1330" s="614"/>
    </row>
    <row r="1331" spans="1:32" ht="15" x14ac:dyDescent="0.25">
      <c r="A1331" s="359"/>
      <c r="B1331" s="649"/>
      <c r="C1331" s="640" t="s">
        <v>92</v>
      </c>
      <c r="D1331" s="921" t="s">
        <v>627</v>
      </c>
      <c r="E1331" s="921"/>
      <c r="F1331" s="921"/>
      <c r="G1331" s="921"/>
      <c r="H1331" s="921"/>
      <c r="I1331" s="921"/>
      <c r="J1331" s="921"/>
      <c r="K1331" s="921"/>
      <c r="L1331" s="362"/>
      <c r="M1331" s="640" t="s">
        <v>92</v>
      </c>
      <c r="N1331" s="922" t="s">
        <v>628</v>
      </c>
      <c r="O1331" s="922"/>
      <c r="P1331" s="922"/>
      <c r="Q1331" s="922"/>
      <c r="R1331" s="922"/>
      <c r="S1331" s="922"/>
      <c r="T1331" s="922"/>
      <c r="U1331" s="922"/>
      <c r="V1331" s="870"/>
      <c r="W1331" s="871"/>
      <c r="X1331" s="871"/>
      <c r="Y1331" s="871"/>
      <c r="Z1331" s="871"/>
      <c r="AA1331" s="871"/>
      <c r="AB1331" s="871"/>
      <c r="AC1331" s="871"/>
      <c r="AD1331" s="872"/>
      <c r="AE1331" s="337"/>
      <c r="AF1331" s="614"/>
    </row>
    <row r="1332" spans="1:32" ht="15" x14ac:dyDescent="0.25">
      <c r="A1332" s="359"/>
      <c r="B1332" s="649"/>
      <c r="C1332" s="640" t="s">
        <v>93</v>
      </c>
      <c r="D1332" s="921" t="s">
        <v>629</v>
      </c>
      <c r="E1332" s="921"/>
      <c r="F1332" s="921"/>
      <c r="G1332" s="921"/>
      <c r="H1332" s="921"/>
      <c r="I1332" s="921"/>
      <c r="J1332" s="921"/>
      <c r="K1332" s="921"/>
      <c r="L1332" s="362"/>
      <c r="M1332" s="371"/>
      <c r="N1332" s="371"/>
      <c r="O1332" s="371"/>
      <c r="P1332" s="371"/>
      <c r="Q1332" s="371"/>
      <c r="R1332" s="371"/>
      <c r="S1332" s="371"/>
      <c r="T1332" s="371"/>
      <c r="U1332" s="650"/>
      <c r="V1332" s="362"/>
      <c r="W1332" s="362"/>
      <c r="X1332" s="362"/>
      <c r="Y1332" s="362"/>
      <c r="Z1332" s="362"/>
      <c r="AA1332" s="362"/>
      <c r="AB1332" s="362"/>
      <c r="AC1332" s="362"/>
      <c r="AD1332" s="362"/>
      <c r="AE1332" s="337"/>
      <c r="AF1332" s="614"/>
    </row>
    <row r="1333" spans="1:32" ht="15" x14ac:dyDescent="0.25">
      <c r="A1333" s="359"/>
      <c r="B1333" s="649"/>
      <c r="C1333" s="640" t="s">
        <v>83</v>
      </c>
      <c r="D1333" s="921" t="s">
        <v>630</v>
      </c>
      <c r="E1333" s="921"/>
      <c r="F1333" s="921"/>
      <c r="G1333" s="921"/>
      <c r="H1333" s="921"/>
      <c r="I1333" s="921"/>
      <c r="J1333" s="921"/>
      <c r="K1333" s="921"/>
      <c r="L1333" s="362"/>
      <c r="M1333" s="371"/>
      <c r="N1333" s="371"/>
      <c r="O1333" s="371"/>
      <c r="P1333" s="371"/>
      <c r="Q1333" s="371"/>
      <c r="R1333" s="371"/>
      <c r="S1333" s="371"/>
      <c r="T1333" s="371"/>
      <c r="U1333" s="371"/>
      <c r="V1333" s="362"/>
      <c r="W1333" s="362"/>
      <c r="X1333" s="362"/>
      <c r="Y1333" s="362"/>
      <c r="Z1333" s="362"/>
      <c r="AA1333" s="362"/>
      <c r="AB1333" s="362"/>
      <c r="AC1333" s="362"/>
      <c r="AD1333" s="362"/>
      <c r="AE1333" s="337"/>
      <c r="AF1333" s="614"/>
    </row>
    <row r="1334" spans="1:32" ht="15" x14ac:dyDescent="0.25">
      <c r="A1334" s="359"/>
      <c r="B1334" s="649"/>
      <c r="C1334" s="640" t="s">
        <v>110</v>
      </c>
      <c r="D1334" s="921" t="s">
        <v>131</v>
      </c>
      <c r="E1334" s="921"/>
      <c r="F1334" s="921"/>
      <c r="G1334" s="921"/>
      <c r="H1334" s="921"/>
      <c r="I1334" s="921"/>
      <c r="J1334" s="921"/>
      <c r="K1334" s="921"/>
      <c r="L1334" s="362"/>
      <c r="M1334" s="371"/>
      <c r="N1334" s="371"/>
      <c r="O1334" s="371"/>
      <c r="P1334" s="371"/>
      <c r="Q1334" s="371"/>
      <c r="R1334" s="371"/>
      <c r="S1334" s="371"/>
      <c r="T1334" s="371"/>
      <c r="U1334" s="371"/>
      <c r="V1334" s="371"/>
      <c r="W1334" s="371"/>
      <c r="X1334" s="371"/>
      <c r="Y1334" s="371"/>
      <c r="Z1334" s="371"/>
      <c r="AA1334" s="371"/>
      <c r="AB1334" s="371"/>
      <c r="AC1334" s="371"/>
      <c r="AD1334" s="362"/>
      <c r="AE1334" s="337"/>
      <c r="AF1334" s="614"/>
    </row>
    <row r="1335" spans="1:32" ht="15" x14ac:dyDescent="0.25">
      <c r="A1335" s="359"/>
      <c r="B1335" s="649"/>
      <c r="C1335" s="640">
        <v>99</v>
      </c>
      <c r="D1335" s="921" t="s">
        <v>84</v>
      </c>
      <c r="E1335" s="921"/>
      <c r="F1335" s="921"/>
      <c r="G1335" s="921"/>
      <c r="H1335" s="921"/>
      <c r="I1335" s="921"/>
      <c r="J1335" s="921"/>
      <c r="K1335" s="921"/>
      <c r="L1335" s="362"/>
      <c r="M1335" s="371"/>
      <c r="N1335" s="371"/>
      <c r="O1335" s="371"/>
      <c r="P1335" s="371"/>
      <c r="Q1335" s="371"/>
      <c r="R1335" s="371"/>
      <c r="S1335" s="371"/>
      <c r="T1335" s="371"/>
      <c r="U1335" s="371"/>
      <c r="V1335" s="371"/>
      <c r="W1335" s="371"/>
      <c r="X1335" s="371"/>
      <c r="Y1335" s="371"/>
      <c r="Z1335" s="371"/>
      <c r="AA1335" s="371"/>
      <c r="AB1335" s="371"/>
      <c r="AC1335" s="371"/>
      <c r="AD1335" s="362"/>
      <c r="AE1335" s="337"/>
      <c r="AF1335" s="614"/>
    </row>
    <row r="1336" spans="1:32" ht="15" x14ac:dyDescent="0.25">
      <c r="A1336" s="359"/>
      <c r="B1336" s="649"/>
      <c r="C1336" s="362"/>
      <c r="D1336" s="362"/>
      <c r="E1336" s="362"/>
      <c r="F1336" s="362"/>
      <c r="G1336" s="362"/>
      <c r="H1336" s="362"/>
      <c r="I1336" s="362"/>
      <c r="J1336" s="362"/>
      <c r="K1336" s="362"/>
      <c r="L1336" s="362"/>
      <c r="M1336" s="362"/>
      <c r="N1336" s="371"/>
      <c r="O1336" s="371"/>
      <c r="P1336" s="362"/>
      <c r="Q1336" s="362"/>
      <c r="R1336" s="362"/>
      <c r="S1336" s="362"/>
      <c r="T1336" s="362"/>
      <c r="U1336" s="362"/>
      <c r="V1336" s="362"/>
      <c r="W1336" s="362"/>
      <c r="X1336" s="362"/>
      <c r="Y1336" s="362"/>
      <c r="Z1336" s="362"/>
      <c r="AA1336" s="362"/>
      <c r="AB1336" s="362"/>
      <c r="AC1336" s="362"/>
      <c r="AD1336" s="362"/>
      <c r="AE1336" s="337"/>
      <c r="AF1336" s="614"/>
    </row>
    <row r="1337" spans="1:32" ht="15" x14ac:dyDescent="0.25">
      <c r="A1337" s="359"/>
      <c r="B1337" s="649"/>
      <c r="C1337" s="923" t="s">
        <v>631</v>
      </c>
      <c r="D1337" s="923"/>
      <c r="E1337" s="923"/>
      <c r="F1337" s="923"/>
      <c r="G1337" s="923"/>
      <c r="H1337" s="923"/>
      <c r="I1337" s="923"/>
      <c r="J1337" s="923"/>
      <c r="K1337" s="923"/>
      <c r="L1337" s="384"/>
      <c r="M1337" s="924" t="s">
        <v>632</v>
      </c>
      <c r="N1337" s="925"/>
      <c r="O1337" s="925"/>
      <c r="P1337" s="925"/>
      <c r="Q1337" s="925"/>
      <c r="R1337" s="925"/>
      <c r="S1337" s="925"/>
      <c r="T1337" s="925"/>
      <c r="U1337" s="925"/>
      <c r="V1337" s="925"/>
      <c r="W1337" s="925"/>
      <c r="X1337" s="925"/>
      <c r="Y1337" s="925"/>
      <c r="Z1337" s="925"/>
      <c r="AA1337" s="925"/>
      <c r="AB1337" s="925"/>
      <c r="AC1337" s="926"/>
      <c r="AD1337" s="362"/>
      <c r="AE1337" s="337"/>
      <c r="AF1337" s="614"/>
    </row>
    <row r="1338" spans="1:32" ht="49.5" customHeight="1" x14ac:dyDescent="0.25">
      <c r="A1338" s="359"/>
      <c r="B1338" s="649"/>
      <c r="C1338" s="640" t="s">
        <v>77</v>
      </c>
      <c r="D1338" s="909" t="s">
        <v>633</v>
      </c>
      <c r="E1338" s="909"/>
      <c r="F1338" s="909"/>
      <c r="G1338" s="909"/>
      <c r="H1338" s="909"/>
      <c r="I1338" s="909"/>
      <c r="J1338" s="909"/>
      <c r="K1338" s="909"/>
      <c r="L1338" s="658"/>
      <c r="M1338" s="659" t="s">
        <v>77</v>
      </c>
      <c r="N1338" s="906" t="s">
        <v>634</v>
      </c>
      <c r="O1338" s="907"/>
      <c r="P1338" s="907"/>
      <c r="Q1338" s="907"/>
      <c r="R1338" s="907"/>
      <c r="S1338" s="907"/>
      <c r="T1338" s="907"/>
      <c r="U1338" s="908"/>
      <c r="V1338" s="659" t="s">
        <v>91</v>
      </c>
      <c r="W1338" s="906" t="s">
        <v>635</v>
      </c>
      <c r="X1338" s="907"/>
      <c r="Y1338" s="907"/>
      <c r="Z1338" s="907"/>
      <c r="AA1338" s="907"/>
      <c r="AB1338" s="907"/>
      <c r="AC1338" s="908"/>
      <c r="AD1338" s="362"/>
      <c r="AE1338" s="337"/>
      <c r="AF1338" s="614"/>
    </row>
    <row r="1339" spans="1:32" ht="26.25" customHeight="1" x14ac:dyDescent="0.25">
      <c r="A1339" s="359"/>
      <c r="B1339" s="649"/>
      <c r="C1339" s="640" t="s">
        <v>78</v>
      </c>
      <c r="D1339" s="909" t="s">
        <v>636</v>
      </c>
      <c r="E1339" s="909"/>
      <c r="F1339" s="909"/>
      <c r="G1339" s="909"/>
      <c r="H1339" s="909"/>
      <c r="I1339" s="909"/>
      <c r="J1339" s="909"/>
      <c r="K1339" s="909"/>
      <c r="L1339" s="658"/>
      <c r="M1339" s="659" t="s">
        <v>78</v>
      </c>
      <c r="N1339" s="906" t="s">
        <v>637</v>
      </c>
      <c r="O1339" s="907"/>
      <c r="P1339" s="907"/>
      <c r="Q1339" s="907"/>
      <c r="R1339" s="907"/>
      <c r="S1339" s="907"/>
      <c r="T1339" s="907"/>
      <c r="U1339" s="908"/>
      <c r="V1339" s="659" t="s">
        <v>92</v>
      </c>
      <c r="W1339" s="906" t="s">
        <v>131</v>
      </c>
      <c r="X1339" s="907"/>
      <c r="Y1339" s="907"/>
      <c r="Z1339" s="907"/>
      <c r="AA1339" s="907"/>
      <c r="AB1339" s="907"/>
      <c r="AC1339" s="908"/>
      <c r="AD1339" s="362"/>
      <c r="AE1339" s="337"/>
      <c r="AF1339" s="614"/>
    </row>
    <row r="1340" spans="1:32" ht="38.25" customHeight="1" x14ac:dyDescent="0.25">
      <c r="A1340" s="359"/>
      <c r="B1340" s="649"/>
      <c r="C1340" s="640" t="s">
        <v>85</v>
      </c>
      <c r="D1340" s="906" t="s">
        <v>638</v>
      </c>
      <c r="E1340" s="907"/>
      <c r="F1340" s="907"/>
      <c r="G1340" s="907"/>
      <c r="H1340" s="907"/>
      <c r="I1340" s="907"/>
      <c r="J1340" s="907"/>
      <c r="K1340" s="908"/>
      <c r="L1340" s="658"/>
      <c r="M1340" s="659" t="s">
        <v>85</v>
      </c>
      <c r="N1340" s="906" t="s">
        <v>639</v>
      </c>
      <c r="O1340" s="907"/>
      <c r="P1340" s="907"/>
      <c r="Q1340" s="907"/>
      <c r="R1340" s="907"/>
      <c r="S1340" s="907"/>
      <c r="T1340" s="907"/>
      <c r="U1340" s="908"/>
      <c r="V1340" s="660" t="s">
        <v>83</v>
      </c>
      <c r="W1340" s="906" t="s">
        <v>84</v>
      </c>
      <c r="X1340" s="907"/>
      <c r="Y1340" s="907"/>
      <c r="Z1340" s="907"/>
      <c r="AA1340" s="907"/>
      <c r="AB1340" s="907"/>
      <c r="AC1340" s="908"/>
      <c r="AD1340" s="362"/>
      <c r="AE1340" s="337"/>
      <c r="AF1340" s="614"/>
    </row>
    <row r="1341" spans="1:32" ht="48" customHeight="1" x14ac:dyDescent="0.25">
      <c r="A1341" s="359"/>
      <c r="B1341" s="649"/>
      <c r="C1341" s="640" t="s">
        <v>81</v>
      </c>
      <c r="D1341" s="909" t="s">
        <v>131</v>
      </c>
      <c r="E1341" s="909"/>
      <c r="F1341" s="909"/>
      <c r="G1341" s="909"/>
      <c r="H1341" s="909"/>
      <c r="I1341" s="909"/>
      <c r="J1341" s="909"/>
      <c r="K1341" s="909"/>
      <c r="L1341" s="658"/>
      <c r="M1341" s="659" t="s">
        <v>81</v>
      </c>
      <c r="N1341" s="906" t="s">
        <v>640</v>
      </c>
      <c r="O1341" s="907"/>
      <c r="P1341" s="907"/>
      <c r="Q1341" s="907"/>
      <c r="R1341" s="907"/>
      <c r="S1341" s="907"/>
      <c r="T1341" s="907"/>
      <c r="U1341" s="908"/>
      <c r="V1341" s="910"/>
      <c r="W1341" s="911"/>
      <c r="X1341" s="911"/>
      <c r="Y1341" s="911"/>
      <c r="Z1341" s="911"/>
      <c r="AA1341" s="911"/>
      <c r="AB1341" s="911"/>
      <c r="AC1341" s="912"/>
      <c r="AD1341" s="362"/>
      <c r="AE1341" s="337"/>
      <c r="AF1341" s="614"/>
    </row>
    <row r="1342" spans="1:32" ht="24.75" customHeight="1" x14ac:dyDescent="0.25">
      <c r="A1342" s="359"/>
      <c r="B1342" s="649"/>
      <c r="C1342" s="383" t="s">
        <v>83</v>
      </c>
      <c r="D1342" s="909" t="s">
        <v>84</v>
      </c>
      <c r="E1342" s="909"/>
      <c r="F1342" s="909"/>
      <c r="G1342" s="909"/>
      <c r="H1342" s="909"/>
      <c r="I1342" s="909"/>
      <c r="J1342" s="909"/>
      <c r="K1342" s="909"/>
      <c r="L1342" s="658"/>
      <c r="M1342" s="659" t="s">
        <v>90</v>
      </c>
      <c r="N1342" s="906" t="s">
        <v>641</v>
      </c>
      <c r="O1342" s="907"/>
      <c r="P1342" s="907"/>
      <c r="Q1342" s="907"/>
      <c r="R1342" s="907"/>
      <c r="S1342" s="907"/>
      <c r="T1342" s="907"/>
      <c r="U1342" s="908"/>
      <c r="V1342" s="913"/>
      <c r="W1342" s="914"/>
      <c r="X1342" s="914"/>
      <c r="Y1342" s="914"/>
      <c r="Z1342" s="914"/>
      <c r="AA1342" s="914"/>
      <c r="AB1342" s="914"/>
      <c r="AC1342" s="915"/>
      <c r="AD1342" s="362"/>
      <c r="AE1342" s="337"/>
      <c r="AF1342" s="614"/>
    </row>
    <row r="1343" spans="1:32" ht="7.5" customHeight="1" x14ac:dyDescent="0.25">
      <c r="A1343" s="359"/>
      <c r="B1343" s="649"/>
      <c r="C1343" s="409"/>
      <c r="D1343" s="371"/>
      <c r="E1343" s="371"/>
      <c r="F1343" s="371"/>
      <c r="G1343" s="371"/>
      <c r="H1343" s="371"/>
      <c r="I1343" s="371"/>
      <c r="J1343" s="371"/>
      <c r="K1343" s="371"/>
      <c r="L1343" s="362"/>
      <c r="M1343" s="371"/>
      <c r="N1343" s="641"/>
      <c r="O1343" s="641"/>
      <c r="P1343" s="641"/>
      <c r="Q1343" s="641"/>
      <c r="R1343" s="641"/>
      <c r="S1343" s="641"/>
      <c r="T1343" s="641"/>
      <c r="U1343" s="641"/>
      <c r="V1343" s="371"/>
      <c r="W1343" s="371"/>
      <c r="X1343" s="371"/>
      <c r="Y1343" s="371"/>
      <c r="Z1343" s="371"/>
      <c r="AA1343" s="371"/>
      <c r="AB1343" s="371"/>
      <c r="AC1343" s="371"/>
      <c r="AD1343" s="362"/>
      <c r="AE1343" s="337"/>
      <c r="AF1343" s="614"/>
    </row>
    <row r="1344" spans="1:32" ht="9" customHeight="1" x14ac:dyDescent="0.25">
      <c r="A1344" s="293"/>
      <c r="B1344" s="330"/>
      <c r="C1344" s="337"/>
      <c r="D1344" s="337"/>
      <c r="E1344" s="336"/>
      <c r="F1344" s="337"/>
      <c r="G1344" s="337"/>
      <c r="H1344" s="337"/>
      <c r="I1344" s="337"/>
      <c r="J1344" s="337"/>
      <c r="K1344" s="337"/>
      <c r="L1344" s="337"/>
      <c r="M1344" s="296"/>
      <c r="N1344" s="325"/>
      <c r="O1344" s="330"/>
      <c r="P1344" s="337"/>
      <c r="Q1344" s="336"/>
      <c r="R1344" s="335"/>
      <c r="S1344" s="335"/>
      <c r="T1344" s="336"/>
      <c r="U1344" s="336"/>
      <c r="V1344" s="330"/>
      <c r="W1344" s="335"/>
      <c r="X1344" s="296"/>
      <c r="Y1344" s="335"/>
      <c r="Z1344" s="335"/>
      <c r="AA1344" s="335"/>
      <c r="AB1344" s="335"/>
      <c r="AC1344" s="335"/>
      <c r="AD1344" s="335"/>
      <c r="AE1344" s="296"/>
      <c r="AF1344" s="614"/>
    </row>
    <row r="1345" spans="1:32" ht="39" customHeight="1" x14ac:dyDescent="0.25">
      <c r="A1345" s="380" t="s">
        <v>1128</v>
      </c>
      <c r="B1345" s="859" t="s">
        <v>874</v>
      </c>
      <c r="C1345" s="859"/>
      <c r="D1345" s="859"/>
      <c r="E1345" s="859"/>
      <c r="F1345" s="859"/>
      <c r="G1345" s="859"/>
      <c r="H1345" s="859"/>
      <c r="I1345" s="859"/>
      <c r="J1345" s="859"/>
      <c r="K1345" s="859"/>
      <c r="L1345" s="859"/>
      <c r="M1345" s="859"/>
      <c r="N1345" s="859"/>
      <c r="O1345" s="859"/>
      <c r="P1345" s="859"/>
      <c r="Q1345" s="859"/>
      <c r="R1345" s="859"/>
      <c r="S1345" s="859"/>
      <c r="T1345" s="859"/>
      <c r="U1345" s="859"/>
      <c r="V1345" s="859"/>
      <c r="W1345" s="859"/>
      <c r="X1345" s="859"/>
      <c r="Y1345" s="859"/>
      <c r="Z1345" s="859"/>
      <c r="AA1345" s="859"/>
      <c r="AB1345" s="859"/>
      <c r="AC1345" s="859"/>
      <c r="AD1345" s="859"/>
      <c r="AE1345" s="296"/>
      <c r="AF1345" s="614"/>
    </row>
    <row r="1346" spans="1:32" ht="15" x14ac:dyDescent="0.25">
      <c r="A1346" s="379"/>
      <c r="B1346" s="633"/>
      <c r="C1346" s="874" t="s">
        <v>424</v>
      </c>
      <c r="D1346" s="874"/>
      <c r="E1346" s="874"/>
      <c r="F1346" s="874"/>
      <c r="G1346" s="874"/>
      <c r="H1346" s="874"/>
      <c r="I1346" s="874"/>
      <c r="J1346" s="874"/>
      <c r="K1346" s="874"/>
      <c r="L1346" s="874"/>
      <c r="M1346" s="874"/>
      <c r="N1346" s="874"/>
      <c r="O1346" s="874"/>
      <c r="P1346" s="874"/>
      <c r="Q1346" s="874"/>
      <c r="R1346" s="874"/>
      <c r="S1346" s="874"/>
      <c r="T1346" s="874"/>
      <c r="U1346" s="874"/>
      <c r="V1346" s="874"/>
      <c r="W1346" s="874"/>
      <c r="X1346" s="874"/>
      <c r="Y1346" s="874"/>
      <c r="Z1346" s="874"/>
      <c r="AA1346" s="874"/>
      <c r="AB1346" s="874"/>
      <c r="AC1346" s="874"/>
      <c r="AD1346" s="874"/>
      <c r="AE1346" s="385"/>
      <c r="AF1346" s="614"/>
    </row>
    <row r="1347" spans="1:32" ht="15.75" thickBot="1" x14ac:dyDescent="0.3">
      <c r="A1347" s="293"/>
      <c r="B1347" s="377"/>
      <c r="C1347" s="377"/>
      <c r="D1347" s="377"/>
      <c r="E1347" s="377"/>
      <c r="F1347" s="377"/>
      <c r="G1347" s="377"/>
      <c r="H1347" s="377"/>
      <c r="I1347" s="377"/>
      <c r="J1347" s="377"/>
      <c r="K1347" s="377"/>
      <c r="L1347" s="377"/>
      <c r="M1347" s="377"/>
      <c r="N1347" s="377"/>
      <c r="O1347" s="377"/>
      <c r="P1347" s="377"/>
      <c r="Q1347" s="377"/>
      <c r="R1347" s="377"/>
      <c r="S1347" s="377"/>
      <c r="T1347" s="377"/>
      <c r="U1347" s="377"/>
      <c r="V1347" s="377"/>
      <c r="W1347" s="377"/>
      <c r="X1347" s="377"/>
      <c r="Y1347" s="377"/>
      <c r="Z1347" s="377"/>
      <c r="AA1347" s="377"/>
      <c r="AB1347" s="377"/>
      <c r="AC1347" s="366"/>
      <c r="AD1347" s="637"/>
      <c r="AE1347" s="296"/>
      <c r="AF1347" s="614"/>
    </row>
    <row r="1348" spans="1:32" ht="15.75" thickBot="1" x14ac:dyDescent="0.3">
      <c r="A1348" s="293"/>
      <c r="B1348" s="335"/>
      <c r="C1348" s="368"/>
      <c r="D1348" s="386" t="s">
        <v>77</v>
      </c>
      <c r="E1348" s="333" t="s">
        <v>418</v>
      </c>
      <c r="F1348" s="325"/>
      <c r="G1348" s="325"/>
      <c r="H1348" s="325"/>
      <c r="I1348" s="371"/>
      <c r="J1348" s="371"/>
      <c r="K1348" s="371"/>
      <c r="L1348" s="371"/>
      <c r="M1348" s="371"/>
      <c r="N1348" s="371"/>
      <c r="O1348" s="371"/>
      <c r="P1348" s="371"/>
      <c r="Q1348" s="372"/>
      <c r="R1348" s="637"/>
      <c r="S1348" s="637"/>
      <c r="T1348" s="637"/>
      <c r="U1348" s="637"/>
      <c r="V1348" s="637"/>
      <c r="W1348" s="637"/>
      <c r="X1348" s="637"/>
      <c r="Y1348" s="637"/>
      <c r="Z1348" s="336"/>
      <c r="AA1348" s="336"/>
      <c r="AB1348" s="336"/>
      <c r="AC1348" s="336"/>
      <c r="AD1348" s="372"/>
      <c r="AE1348" s="296"/>
      <c r="AF1348" s="614"/>
    </row>
    <row r="1349" spans="1:32" ht="15.75" thickBot="1" x14ac:dyDescent="0.3">
      <c r="A1349" s="293"/>
      <c r="B1349" s="330"/>
      <c r="C1349" s="368"/>
      <c r="D1349" s="386" t="s">
        <v>78</v>
      </c>
      <c r="E1349" s="333" t="s">
        <v>419</v>
      </c>
      <c r="F1349" s="325"/>
      <c r="G1349" s="325"/>
      <c r="H1349" s="325"/>
      <c r="I1349" s="371"/>
      <c r="J1349" s="371"/>
      <c r="K1349" s="371"/>
      <c r="L1349" s="371"/>
      <c r="M1349" s="371"/>
      <c r="N1349" s="371"/>
      <c r="O1349" s="371"/>
      <c r="P1349" s="371"/>
      <c r="Q1349" s="325"/>
      <c r="R1349" s="637"/>
      <c r="S1349" s="637"/>
      <c r="T1349" s="637"/>
      <c r="U1349" s="637"/>
      <c r="V1349" s="637"/>
      <c r="W1349" s="637"/>
      <c r="X1349" s="637"/>
      <c r="Y1349" s="637"/>
      <c r="Z1349" s="330"/>
      <c r="AA1349" s="330"/>
      <c r="AB1349" s="330"/>
      <c r="AC1349" s="330"/>
      <c r="AD1349" s="358"/>
      <c r="AE1349" s="296"/>
      <c r="AF1349" s="614"/>
    </row>
    <row r="1350" spans="1:32" ht="15.75" thickBot="1" x14ac:dyDescent="0.3">
      <c r="A1350" s="293"/>
      <c r="B1350" s="330"/>
      <c r="C1350" s="368"/>
      <c r="D1350" s="386" t="s">
        <v>85</v>
      </c>
      <c r="E1350" s="333" t="s">
        <v>420</v>
      </c>
      <c r="F1350" s="325"/>
      <c r="G1350" s="325"/>
      <c r="H1350" s="325"/>
      <c r="I1350" s="371"/>
      <c r="J1350" s="371"/>
      <c r="K1350" s="371"/>
      <c r="L1350" s="371"/>
      <c r="M1350" s="371"/>
      <c r="N1350" s="371"/>
      <c r="O1350" s="371"/>
      <c r="P1350" s="371"/>
      <c r="Q1350" s="325"/>
      <c r="R1350" s="637"/>
      <c r="S1350" s="637"/>
      <c r="T1350" s="637"/>
      <c r="U1350" s="637"/>
      <c r="V1350" s="637"/>
      <c r="W1350" s="637"/>
      <c r="X1350" s="637"/>
      <c r="Y1350" s="637"/>
      <c r="Z1350" s="330"/>
      <c r="AA1350" s="330"/>
      <c r="AB1350" s="330"/>
      <c r="AC1350" s="330"/>
      <c r="AD1350" s="358"/>
      <c r="AE1350" s="296"/>
      <c r="AF1350" s="614"/>
    </row>
    <row r="1351" spans="1:32" ht="15.75" thickBot="1" x14ac:dyDescent="0.3">
      <c r="A1351" s="293"/>
      <c r="B1351" s="330"/>
      <c r="C1351" s="368"/>
      <c r="D1351" s="386" t="s">
        <v>81</v>
      </c>
      <c r="E1351" s="333" t="s">
        <v>642</v>
      </c>
      <c r="F1351" s="325"/>
      <c r="G1351" s="325"/>
      <c r="H1351" s="325"/>
      <c r="I1351" s="371"/>
      <c r="J1351" s="371"/>
      <c r="K1351" s="371"/>
      <c r="L1351" s="371"/>
      <c r="M1351" s="371"/>
      <c r="N1351" s="371"/>
      <c r="O1351" s="371"/>
      <c r="P1351" s="371"/>
      <c r="Q1351" s="325"/>
      <c r="R1351" s="637"/>
      <c r="S1351" s="637"/>
      <c r="T1351" s="637"/>
      <c r="U1351" s="637"/>
      <c r="V1351" s="637"/>
      <c r="W1351" s="637"/>
      <c r="X1351" s="637"/>
      <c r="Y1351" s="637"/>
      <c r="Z1351" s="330"/>
      <c r="AA1351" s="330"/>
      <c r="AB1351" s="330"/>
      <c r="AC1351" s="330"/>
      <c r="AD1351" s="358"/>
      <c r="AE1351" s="296"/>
      <c r="AF1351" s="614"/>
    </row>
    <row r="1352" spans="1:32" ht="15.75" thickBot="1" x14ac:dyDescent="0.3">
      <c r="A1352" s="323"/>
      <c r="B1352" s="330"/>
      <c r="C1352" s="368"/>
      <c r="D1352" s="386" t="s">
        <v>83</v>
      </c>
      <c r="E1352" s="333" t="s">
        <v>84</v>
      </c>
      <c r="F1352" s="325"/>
      <c r="G1352" s="325"/>
      <c r="H1352" s="325"/>
      <c r="I1352" s="371"/>
      <c r="J1352" s="371"/>
      <c r="K1352" s="371"/>
      <c r="L1352" s="371"/>
      <c r="M1352" s="371"/>
      <c r="N1352" s="371"/>
      <c r="O1352" s="371"/>
      <c r="P1352" s="371"/>
      <c r="Q1352" s="325"/>
      <c r="R1352" s="637"/>
      <c r="S1352" s="637"/>
      <c r="T1352" s="637"/>
      <c r="U1352" s="637"/>
      <c r="V1352" s="637"/>
      <c r="W1352" s="637"/>
      <c r="X1352" s="637"/>
      <c r="Y1352" s="637"/>
      <c r="Z1352" s="330"/>
      <c r="AA1352" s="330"/>
      <c r="AB1352" s="330"/>
      <c r="AC1352" s="330"/>
      <c r="AD1352" s="358"/>
      <c r="AE1352" s="325"/>
      <c r="AF1352" s="614"/>
    </row>
    <row r="1353" spans="1:32" ht="15" x14ac:dyDescent="0.25">
      <c r="A1353" s="323"/>
      <c r="B1353" s="837" t="str">
        <f>IF(COUNTIF(C1348:C1352,"X")&gt;1,"ERROR: Seleccionar sólo un código","")</f>
        <v/>
      </c>
      <c r="C1353" s="837"/>
      <c r="D1353" s="837"/>
      <c r="E1353" s="837"/>
      <c r="F1353" s="837"/>
      <c r="G1353" s="837"/>
      <c r="H1353" s="837"/>
      <c r="I1353" s="837"/>
      <c r="J1353" s="837"/>
      <c r="K1353" s="837"/>
      <c r="L1353" s="837"/>
      <c r="M1353" s="837"/>
      <c r="N1353" s="837"/>
      <c r="O1353" s="837"/>
      <c r="P1353" s="837"/>
      <c r="Q1353" s="837"/>
      <c r="R1353" s="837"/>
      <c r="S1353" s="837"/>
      <c r="T1353" s="837"/>
      <c r="U1353" s="837"/>
      <c r="V1353" s="837"/>
      <c r="W1353" s="837"/>
      <c r="X1353" s="837"/>
      <c r="Y1353" s="837"/>
      <c r="Z1353" s="837"/>
      <c r="AA1353" s="837"/>
      <c r="AB1353" s="837"/>
      <c r="AC1353" s="837"/>
      <c r="AD1353" s="837"/>
      <c r="AE1353" s="325"/>
      <c r="AF1353" s="614"/>
    </row>
    <row r="1354" spans="1:32" ht="15" x14ac:dyDescent="0.25">
      <c r="A1354" s="323"/>
      <c r="B1354" s="373"/>
      <c r="C1354" s="373"/>
      <c r="D1354" s="373"/>
      <c r="E1354" s="373"/>
      <c r="F1354" s="373"/>
      <c r="G1354" s="373"/>
      <c r="H1354" s="373"/>
      <c r="I1354" s="373"/>
      <c r="J1354" s="373"/>
      <c r="K1354" s="373"/>
      <c r="L1354" s="373"/>
      <c r="M1354" s="373"/>
      <c r="N1354" s="373"/>
      <c r="O1354" s="373"/>
      <c r="P1354" s="373"/>
      <c r="Q1354" s="373"/>
      <c r="R1354" s="373"/>
      <c r="S1354" s="373"/>
      <c r="T1354" s="373"/>
      <c r="U1354" s="373"/>
      <c r="V1354" s="373"/>
      <c r="W1354" s="373"/>
      <c r="X1354" s="373"/>
      <c r="Y1354" s="373"/>
      <c r="Z1354" s="373"/>
      <c r="AA1354" s="373"/>
      <c r="AB1354" s="373"/>
      <c r="AC1354" s="373"/>
      <c r="AD1354" s="373"/>
      <c r="AE1354" s="325"/>
      <c r="AF1354" s="614"/>
    </row>
    <row r="1355" spans="1:32" ht="15" hidden="1" x14ac:dyDescent="0.25">
      <c r="A1355" s="323"/>
      <c r="B1355" s="164"/>
      <c r="C1355" s="9"/>
      <c r="D1355" s="327"/>
      <c r="E1355" s="277"/>
      <c r="F1355" s="325"/>
      <c r="G1355" s="325"/>
      <c r="H1355" s="325"/>
      <c r="I1355" s="146"/>
      <c r="J1355" s="146"/>
      <c r="K1355" s="146"/>
      <c r="L1355" s="146"/>
      <c r="M1355" s="146"/>
      <c r="N1355" s="146"/>
      <c r="O1355" s="146"/>
      <c r="P1355" s="146"/>
      <c r="Q1355" s="325"/>
      <c r="R1355" s="300"/>
      <c r="S1355" s="300"/>
      <c r="T1355" s="300"/>
      <c r="U1355" s="300"/>
      <c r="V1355" s="300"/>
      <c r="W1355" s="300"/>
      <c r="X1355" s="300"/>
      <c r="Y1355" s="300"/>
      <c r="Z1355" s="164"/>
      <c r="AA1355" s="164"/>
      <c r="AB1355" s="164"/>
      <c r="AC1355" s="164"/>
      <c r="AD1355" s="143"/>
      <c r="AE1355" s="325"/>
      <c r="AF1355" s="614"/>
    </row>
    <row r="1356" spans="1:32" ht="15" hidden="1" x14ac:dyDescent="0.25">
      <c r="A1356" s="86"/>
      <c r="B1356" s="279"/>
      <c r="C1356" s="291"/>
      <c r="D1356" s="291"/>
      <c r="E1356" s="291"/>
      <c r="F1356" s="291"/>
      <c r="G1356" s="291"/>
      <c r="H1356" s="291"/>
      <c r="I1356" s="291"/>
      <c r="J1356" s="291"/>
      <c r="K1356" s="291"/>
      <c r="L1356" s="279"/>
      <c r="M1356" s="291"/>
      <c r="N1356" s="279"/>
      <c r="O1356" s="279"/>
      <c r="P1356" s="291"/>
      <c r="Q1356" s="291"/>
      <c r="R1356" s="291"/>
      <c r="S1356" s="291"/>
      <c r="T1356" s="291"/>
      <c r="U1356" s="291"/>
      <c r="V1356" s="291"/>
      <c r="W1356" s="291"/>
      <c r="X1356" s="291"/>
      <c r="Y1356" s="291"/>
      <c r="Z1356" s="291"/>
      <c r="AA1356" s="291"/>
      <c r="AB1356" s="291"/>
      <c r="AC1356" s="291"/>
      <c r="AD1356" s="291"/>
      <c r="AE1356" s="291"/>
      <c r="AF1356" s="614"/>
    </row>
    <row r="1357" spans="1:32" ht="15" hidden="1" x14ac:dyDescent="0.25">
      <c r="A1357" s="86"/>
      <c r="B1357" s="279"/>
      <c r="C1357" s="291"/>
      <c r="D1357" s="291"/>
      <c r="E1357" s="291"/>
      <c r="F1357" s="291"/>
      <c r="G1357" s="291"/>
      <c r="H1357" s="291"/>
      <c r="I1357" s="291"/>
      <c r="J1357" s="291"/>
      <c r="K1357" s="291"/>
      <c r="L1357" s="279"/>
      <c r="M1357" s="291"/>
      <c r="N1357" s="279"/>
      <c r="O1357" s="279"/>
      <c r="P1357" s="291"/>
      <c r="Q1357" s="291"/>
      <c r="R1357" s="291"/>
      <c r="S1357" s="291"/>
      <c r="T1357" s="291"/>
      <c r="U1357" s="291"/>
      <c r="V1357" s="291"/>
      <c r="W1357" s="291"/>
      <c r="X1357" s="291"/>
      <c r="Y1357" s="291"/>
      <c r="Z1357" s="291"/>
      <c r="AA1357" s="291"/>
      <c r="AB1357" s="291"/>
      <c r="AC1357" s="291"/>
      <c r="AD1357" s="291"/>
      <c r="AE1357" s="291"/>
      <c r="AF1357" s="614"/>
    </row>
    <row r="1358" spans="1:32" ht="15" hidden="1" x14ac:dyDescent="0.25">
      <c r="A1358" s="86"/>
      <c r="B1358" s="279"/>
      <c r="C1358" s="291"/>
      <c r="D1358" s="291"/>
      <c r="E1358" s="291"/>
      <c r="F1358" s="291"/>
      <c r="G1358" s="291"/>
      <c r="H1358" s="291"/>
      <c r="I1358" s="291"/>
      <c r="J1358" s="291"/>
      <c r="K1358" s="291"/>
      <c r="L1358" s="279"/>
      <c r="M1358" s="291"/>
      <c r="N1358" s="279"/>
      <c r="O1358" s="279"/>
      <c r="P1358" s="291"/>
      <c r="Q1358" s="291"/>
      <c r="R1358" s="291"/>
      <c r="S1358" s="291"/>
      <c r="T1358" s="291"/>
      <c r="U1358" s="291"/>
      <c r="V1358" s="291"/>
      <c r="W1358" s="291"/>
      <c r="X1358" s="291"/>
      <c r="Y1358" s="291"/>
      <c r="Z1358" s="291"/>
      <c r="AA1358" s="291"/>
      <c r="AB1358" s="291"/>
      <c r="AC1358" s="291"/>
      <c r="AD1358" s="291"/>
      <c r="AE1358" s="291"/>
      <c r="AF1358" s="614"/>
    </row>
    <row r="1359" spans="1:32" ht="15" hidden="1" x14ac:dyDescent="0.25">
      <c r="A1359" s="342"/>
      <c r="B1359" s="302"/>
      <c r="C1359" s="302"/>
      <c r="D1359" s="302"/>
      <c r="E1359" s="302"/>
      <c r="F1359" s="302"/>
      <c r="G1359" s="302"/>
      <c r="H1359" s="302"/>
      <c r="I1359" s="302"/>
      <c r="J1359" s="302"/>
      <c r="K1359" s="302"/>
      <c r="L1359" s="302"/>
      <c r="M1359" s="302"/>
      <c r="N1359" s="302"/>
      <c r="O1359" s="302"/>
      <c r="P1359" s="302"/>
      <c r="Q1359" s="302"/>
      <c r="R1359" s="302"/>
      <c r="S1359" s="302"/>
      <c r="T1359" s="302"/>
      <c r="U1359" s="302"/>
      <c r="V1359" s="302"/>
      <c r="W1359" s="302"/>
      <c r="X1359" s="302"/>
      <c r="Y1359" s="302"/>
      <c r="Z1359" s="302"/>
      <c r="AA1359" s="302"/>
      <c r="AB1359" s="302"/>
      <c r="AC1359" s="302"/>
      <c r="AD1359" s="302"/>
      <c r="AE1359" s="302"/>
      <c r="AF1359" s="614"/>
    </row>
    <row r="1360" spans="1:32" ht="15" hidden="1" x14ac:dyDescent="0.25">
      <c r="A1360" s="342"/>
      <c r="B1360" s="302"/>
      <c r="C1360" s="302"/>
      <c r="D1360" s="302"/>
      <c r="E1360" s="302"/>
      <c r="F1360" s="302"/>
      <c r="G1360" s="302"/>
      <c r="H1360" s="302"/>
      <c r="I1360" s="302"/>
      <c r="J1360" s="302"/>
      <c r="K1360" s="302"/>
      <c r="L1360" s="302"/>
      <c r="M1360" s="302"/>
      <c r="N1360" s="302"/>
      <c r="O1360" s="302"/>
      <c r="P1360" s="302"/>
      <c r="Q1360" s="302"/>
      <c r="R1360" s="302"/>
      <c r="S1360" s="302"/>
      <c r="T1360" s="302"/>
      <c r="U1360" s="302"/>
      <c r="V1360" s="302"/>
      <c r="W1360" s="302"/>
      <c r="X1360" s="302"/>
      <c r="Y1360" s="302"/>
      <c r="Z1360" s="302"/>
      <c r="AA1360" s="302"/>
      <c r="AB1360" s="302"/>
      <c r="AC1360" s="302"/>
      <c r="AD1360" s="302"/>
      <c r="AE1360" s="302"/>
      <c r="AF1360" s="614"/>
    </row>
    <row r="1361" spans="1:32" ht="15" hidden="1" x14ac:dyDescent="0.25">
      <c r="A1361" s="342"/>
      <c r="B1361" s="302"/>
      <c r="C1361" s="302"/>
      <c r="D1361" s="302"/>
      <c r="E1361" s="302"/>
      <c r="F1361" s="302"/>
      <c r="G1361" s="302"/>
      <c r="H1361" s="302"/>
      <c r="I1361" s="302"/>
      <c r="J1361" s="302"/>
      <c r="K1361" s="302"/>
      <c r="L1361" s="302"/>
      <c r="M1361" s="302"/>
      <c r="N1361" s="302"/>
      <c r="O1361" s="302"/>
      <c r="P1361" s="302"/>
      <c r="Q1361" s="302"/>
      <c r="R1361" s="302"/>
      <c r="S1361" s="302"/>
      <c r="T1361" s="302"/>
      <c r="U1361" s="302"/>
      <c r="V1361" s="302"/>
      <c r="W1361" s="302"/>
      <c r="X1361" s="302"/>
      <c r="Y1361" s="302"/>
      <c r="Z1361" s="302"/>
      <c r="AA1361" s="302"/>
      <c r="AB1361" s="302"/>
      <c r="AC1361" s="302"/>
      <c r="AD1361" s="302"/>
      <c r="AE1361" s="302"/>
      <c r="AF1361" s="614"/>
    </row>
    <row r="1362" spans="1:32" ht="15" hidden="1" x14ac:dyDescent="0.25">
      <c r="A1362" s="342"/>
      <c r="B1362" s="302"/>
      <c r="C1362" s="302"/>
      <c r="D1362" s="302"/>
      <c r="E1362" s="302"/>
      <c r="F1362" s="302"/>
      <c r="G1362" s="302"/>
      <c r="H1362" s="302"/>
      <c r="I1362" s="302"/>
      <c r="J1362" s="302"/>
      <c r="K1362" s="302"/>
      <c r="L1362" s="302"/>
      <c r="M1362" s="302"/>
      <c r="N1362" s="302"/>
      <c r="O1362" s="302"/>
      <c r="P1362" s="302"/>
      <c r="Q1362" s="302"/>
      <c r="R1362" s="302"/>
      <c r="S1362" s="302"/>
      <c r="T1362" s="302"/>
      <c r="U1362" s="302"/>
      <c r="V1362" s="302"/>
      <c r="W1362" s="302"/>
      <c r="X1362" s="302"/>
      <c r="Y1362" s="302"/>
      <c r="Z1362" s="302"/>
      <c r="AA1362" s="302"/>
      <c r="AB1362" s="302"/>
      <c r="AC1362" s="302"/>
      <c r="AD1362" s="302"/>
      <c r="AE1362" s="302"/>
      <c r="AF1362" s="614"/>
    </row>
    <row r="1363" spans="1:32" ht="15" hidden="1" x14ac:dyDescent="0.25">
      <c r="A1363" s="342"/>
      <c r="B1363" s="302"/>
      <c r="C1363" s="302"/>
      <c r="D1363" s="302"/>
      <c r="E1363" s="302"/>
      <c r="F1363" s="302"/>
      <c r="G1363" s="302"/>
      <c r="H1363" s="302"/>
      <c r="I1363" s="302"/>
      <c r="J1363" s="302"/>
      <c r="K1363" s="302"/>
      <c r="L1363" s="302"/>
      <c r="M1363" s="302"/>
      <c r="N1363" s="302"/>
      <c r="O1363" s="302"/>
      <c r="P1363" s="302"/>
      <c r="Q1363" s="302"/>
      <c r="R1363" s="302"/>
      <c r="S1363" s="302"/>
      <c r="T1363" s="302"/>
      <c r="U1363" s="302"/>
      <c r="V1363" s="302"/>
      <c r="W1363" s="302"/>
      <c r="X1363" s="302"/>
      <c r="Y1363" s="302"/>
      <c r="Z1363" s="302"/>
      <c r="AA1363" s="302"/>
      <c r="AB1363" s="302"/>
      <c r="AC1363" s="302"/>
      <c r="AD1363" s="302"/>
      <c r="AE1363" s="302"/>
      <c r="AF1363" s="614"/>
    </row>
    <row r="1364" spans="1:32" ht="15" hidden="1" x14ac:dyDescent="0.25">
      <c r="A1364" s="342"/>
      <c r="B1364" s="302"/>
      <c r="C1364" s="302"/>
      <c r="D1364" s="302"/>
      <c r="E1364" s="302"/>
      <c r="F1364" s="302"/>
      <c r="G1364" s="302"/>
      <c r="H1364" s="302"/>
      <c r="I1364" s="302"/>
      <c r="J1364" s="302"/>
      <c r="K1364" s="302"/>
      <c r="L1364" s="302"/>
      <c r="M1364" s="302"/>
      <c r="N1364" s="302"/>
      <c r="O1364" s="302"/>
      <c r="P1364" s="302"/>
      <c r="Q1364" s="302"/>
      <c r="R1364" s="302"/>
      <c r="S1364" s="302"/>
      <c r="T1364" s="302"/>
      <c r="U1364" s="302"/>
      <c r="V1364" s="302"/>
      <c r="W1364" s="302"/>
      <c r="X1364" s="302"/>
      <c r="Y1364" s="302"/>
      <c r="Z1364" s="302"/>
      <c r="AA1364" s="302"/>
      <c r="AB1364" s="302"/>
      <c r="AC1364" s="302"/>
      <c r="AD1364" s="302"/>
      <c r="AE1364" s="302"/>
      <c r="AF1364" s="614"/>
    </row>
    <row r="1365" spans="1:32" ht="15" hidden="1" x14ac:dyDescent="0.25">
      <c r="A1365" s="342"/>
      <c r="B1365" s="302"/>
      <c r="C1365" s="302"/>
      <c r="D1365" s="302"/>
      <c r="E1365" s="302"/>
      <c r="F1365" s="302"/>
      <c r="G1365" s="302"/>
      <c r="H1365" s="302"/>
      <c r="I1365" s="302"/>
      <c r="J1365" s="302"/>
      <c r="K1365" s="302"/>
      <c r="L1365" s="302"/>
      <c r="M1365" s="302"/>
      <c r="N1365" s="302"/>
      <c r="O1365" s="302"/>
      <c r="P1365" s="302"/>
      <c r="Q1365" s="302"/>
      <c r="R1365" s="302"/>
      <c r="S1365" s="302"/>
      <c r="T1365" s="302"/>
      <c r="U1365" s="302"/>
      <c r="V1365" s="302"/>
      <c r="W1365" s="302"/>
      <c r="X1365" s="302"/>
      <c r="Y1365" s="302"/>
      <c r="Z1365" s="302"/>
      <c r="AA1365" s="302"/>
      <c r="AB1365" s="302"/>
      <c r="AC1365" s="302"/>
      <c r="AD1365" s="302"/>
      <c r="AE1365" s="302"/>
      <c r="AF1365" s="614"/>
    </row>
    <row r="1366" spans="1:32" ht="15" hidden="1" x14ac:dyDescent="0.25">
      <c r="A1366" s="342"/>
      <c r="B1366" s="302"/>
      <c r="C1366" s="302"/>
      <c r="D1366" s="302"/>
      <c r="E1366" s="302"/>
      <c r="F1366" s="302"/>
      <c r="G1366" s="302"/>
      <c r="H1366" s="302"/>
      <c r="I1366" s="302"/>
      <c r="J1366" s="302"/>
      <c r="K1366" s="302"/>
      <c r="L1366" s="302"/>
      <c r="M1366" s="302"/>
      <c r="N1366" s="302"/>
      <c r="O1366" s="302"/>
      <c r="P1366" s="302"/>
      <c r="Q1366" s="302"/>
      <c r="R1366" s="302"/>
      <c r="S1366" s="302"/>
      <c r="T1366" s="302"/>
      <c r="U1366" s="302"/>
      <c r="V1366" s="302"/>
      <c r="W1366" s="302"/>
      <c r="X1366" s="302"/>
      <c r="Y1366" s="302"/>
      <c r="Z1366" s="302"/>
      <c r="AA1366" s="302"/>
      <c r="AB1366" s="302"/>
      <c r="AC1366" s="302"/>
      <c r="AD1366" s="302"/>
      <c r="AE1366" s="302"/>
      <c r="AF1366" s="614"/>
    </row>
    <row r="1367" spans="1:32" ht="15" hidden="1" x14ac:dyDescent="0.25">
      <c r="A1367" s="342"/>
      <c r="B1367" s="302"/>
      <c r="C1367" s="302"/>
      <c r="D1367" s="302"/>
      <c r="E1367" s="302"/>
      <c r="F1367" s="302"/>
      <c r="G1367" s="302"/>
      <c r="H1367" s="302"/>
      <c r="I1367" s="302"/>
      <c r="J1367" s="302"/>
      <c r="K1367" s="302"/>
      <c r="L1367" s="302"/>
      <c r="M1367" s="302"/>
      <c r="N1367" s="302"/>
      <c r="O1367" s="302"/>
      <c r="P1367" s="302"/>
      <c r="Q1367" s="302"/>
      <c r="R1367" s="302"/>
      <c r="S1367" s="302"/>
      <c r="T1367" s="302"/>
      <c r="U1367" s="302"/>
      <c r="V1367" s="302"/>
      <c r="W1367" s="302"/>
      <c r="X1367" s="302"/>
      <c r="Y1367" s="302"/>
      <c r="Z1367" s="302"/>
      <c r="AA1367" s="302"/>
      <c r="AB1367" s="302"/>
      <c r="AC1367" s="302"/>
      <c r="AD1367" s="302"/>
      <c r="AE1367" s="302"/>
      <c r="AF1367" s="614"/>
    </row>
    <row r="1368" spans="1:32" ht="15" hidden="1" x14ac:dyDescent="0.25">
      <c r="A1368" s="342"/>
      <c r="B1368" s="302"/>
      <c r="C1368" s="302"/>
      <c r="D1368" s="302"/>
      <c r="E1368" s="302"/>
      <c r="F1368" s="302"/>
      <c r="G1368" s="302"/>
      <c r="H1368" s="302"/>
      <c r="I1368" s="302"/>
      <c r="J1368" s="302"/>
      <c r="K1368" s="302"/>
      <c r="L1368" s="302"/>
      <c r="M1368" s="302"/>
      <c r="N1368" s="302"/>
      <c r="O1368" s="302"/>
      <c r="P1368" s="302"/>
      <c r="Q1368" s="302"/>
      <c r="R1368" s="302"/>
      <c r="S1368" s="302"/>
      <c r="T1368" s="302"/>
      <c r="U1368" s="302"/>
      <c r="V1368" s="302"/>
      <c r="W1368" s="302"/>
      <c r="X1368" s="302"/>
      <c r="Y1368" s="302"/>
      <c r="Z1368" s="302"/>
      <c r="AA1368" s="302"/>
      <c r="AB1368" s="302"/>
      <c r="AC1368" s="302"/>
      <c r="AD1368" s="302"/>
      <c r="AE1368" s="302"/>
      <c r="AF1368" s="614"/>
    </row>
    <row r="1369" spans="1:32" ht="15" hidden="1" x14ac:dyDescent="0.25">
      <c r="A1369" s="342"/>
      <c r="B1369" s="302"/>
      <c r="C1369" s="302"/>
      <c r="D1369" s="302"/>
      <c r="E1369" s="302"/>
      <c r="F1369" s="302"/>
      <c r="G1369" s="302"/>
      <c r="H1369" s="302"/>
      <c r="I1369" s="302"/>
      <c r="J1369" s="302"/>
      <c r="K1369" s="302"/>
      <c r="L1369" s="302"/>
      <c r="M1369" s="302"/>
      <c r="N1369" s="302"/>
      <c r="O1369" s="302"/>
      <c r="P1369" s="302"/>
      <c r="Q1369" s="302"/>
      <c r="R1369" s="302"/>
      <c r="S1369" s="302"/>
      <c r="T1369" s="302"/>
      <c r="U1369" s="302"/>
      <c r="V1369" s="302"/>
      <c r="W1369" s="302"/>
      <c r="X1369" s="302"/>
      <c r="Y1369" s="302"/>
      <c r="Z1369" s="302"/>
      <c r="AA1369" s="302"/>
      <c r="AB1369" s="302"/>
      <c r="AC1369" s="302"/>
      <c r="AD1369" s="302"/>
      <c r="AE1369" s="302"/>
      <c r="AF1369" s="614"/>
    </row>
    <row r="1370" spans="1:32" ht="15" hidden="1" x14ac:dyDescent="0.25">
      <c r="A1370" s="342"/>
      <c r="B1370" s="302"/>
      <c r="C1370" s="302"/>
      <c r="D1370" s="302"/>
      <c r="E1370" s="302"/>
      <c r="F1370" s="302"/>
      <c r="G1370" s="302"/>
      <c r="H1370" s="302"/>
      <c r="I1370" s="302"/>
      <c r="J1370" s="302"/>
      <c r="K1370" s="302"/>
      <c r="L1370" s="302"/>
      <c r="M1370" s="302"/>
      <c r="N1370" s="302"/>
      <c r="O1370" s="302"/>
      <c r="P1370" s="302"/>
      <c r="Q1370" s="302"/>
      <c r="R1370" s="302"/>
      <c r="S1370" s="302"/>
      <c r="T1370" s="302"/>
      <c r="U1370" s="302"/>
      <c r="V1370" s="302"/>
      <c r="W1370" s="302"/>
      <c r="X1370" s="302"/>
      <c r="Y1370" s="302"/>
      <c r="Z1370" s="302"/>
      <c r="AA1370" s="302"/>
      <c r="AB1370" s="302"/>
      <c r="AC1370" s="302"/>
      <c r="AD1370" s="302"/>
      <c r="AE1370" s="302"/>
      <c r="AF1370" s="614"/>
    </row>
    <row r="1371" spans="1:32" ht="15" hidden="1" x14ac:dyDescent="0.25">
      <c r="A1371" s="342"/>
      <c r="B1371" s="302"/>
      <c r="C1371" s="302"/>
      <c r="D1371" s="302"/>
      <c r="E1371" s="302"/>
      <c r="F1371" s="302"/>
      <c r="G1371" s="302"/>
      <c r="H1371" s="302"/>
      <c r="I1371" s="302"/>
      <c r="J1371" s="302"/>
      <c r="K1371" s="302"/>
      <c r="L1371" s="302"/>
      <c r="M1371" s="302"/>
      <c r="N1371" s="302"/>
      <c r="O1371" s="302"/>
      <c r="P1371" s="302"/>
      <c r="Q1371" s="302"/>
      <c r="R1371" s="302"/>
      <c r="S1371" s="302"/>
      <c r="T1371" s="302"/>
      <c r="U1371" s="302"/>
      <c r="V1371" s="302"/>
      <c r="W1371" s="302"/>
      <c r="X1371" s="302"/>
      <c r="Y1371" s="302"/>
      <c r="Z1371" s="302"/>
      <c r="AA1371" s="302"/>
      <c r="AB1371" s="302"/>
      <c r="AC1371" s="302"/>
      <c r="AD1371" s="302"/>
      <c r="AE1371" s="302"/>
      <c r="AF1371" s="614"/>
    </row>
    <row r="1372" spans="1:32" ht="15" hidden="1" x14ac:dyDescent="0.25">
      <c r="A1372" s="342"/>
      <c r="B1372" s="302"/>
      <c r="C1372" s="302"/>
      <c r="D1372" s="302"/>
      <c r="E1372" s="302"/>
      <c r="F1372" s="302"/>
      <c r="G1372" s="302"/>
      <c r="H1372" s="302"/>
      <c r="I1372" s="302"/>
      <c r="J1372" s="302"/>
      <c r="K1372" s="302"/>
      <c r="L1372" s="302"/>
      <c r="M1372" s="302"/>
      <c r="N1372" s="302"/>
      <c r="O1372" s="302"/>
      <c r="P1372" s="302"/>
      <c r="Q1372" s="302"/>
      <c r="R1372" s="302"/>
      <c r="S1372" s="302"/>
      <c r="T1372" s="302"/>
      <c r="U1372" s="302"/>
      <c r="V1372" s="302"/>
      <c r="W1372" s="302"/>
      <c r="X1372" s="302"/>
      <c r="Y1372" s="302"/>
      <c r="Z1372" s="302"/>
      <c r="AA1372" s="302"/>
      <c r="AB1372" s="302"/>
      <c r="AC1372" s="302"/>
      <c r="AD1372" s="302"/>
      <c r="AE1372" s="302"/>
      <c r="AF1372" s="614"/>
    </row>
    <row r="1373" spans="1:32" ht="15" hidden="1" x14ac:dyDescent="0.25">
      <c r="A1373" s="342"/>
      <c r="B1373" s="302"/>
      <c r="C1373" s="302"/>
      <c r="D1373" s="302"/>
      <c r="E1373" s="302"/>
      <c r="F1373" s="302"/>
      <c r="G1373" s="302"/>
      <c r="H1373" s="302"/>
      <c r="I1373" s="302"/>
      <c r="J1373" s="302"/>
      <c r="K1373" s="302"/>
      <c r="L1373" s="302"/>
      <c r="M1373" s="302"/>
      <c r="N1373" s="302"/>
      <c r="O1373" s="302"/>
      <c r="P1373" s="302"/>
      <c r="Q1373" s="302"/>
      <c r="R1373" s="302"/>
      <c r="S1373" s="302"/>
      <c r="T1373" s="302"/>
      <c r="U1373" s="302"/>
      <c r="V1373" s="302"/>
      <c r="W1373" s="302"/>
      <c r="X1373" s="302"/>
      <c r="Y1373" s="302"/>
      <c r="Z1373" s="302"/>
      <c r="AA1373" s="302"/>
      <c r="AB1373" s="302"/>
      <c r="AC1373" s="302"/>
      <c r="AD1373" s="302"/>
      <c r="AE1373" s="302"/>
      <c r="AF1373" s="614"/>
    </row>
    <row r="1374" spans="1:32" ht="15" hidden="1" x14ac:dyDescent="0.25">
      <c r="A1374" s="342"/>
      <c r="B1374" s="302"/>
      <c r="C1374" s="302"/>
      <c r="D1374" s="302"/>
      <c r="E1374" s="302"/>
      <c r="F1374" s="302"/>
      <c r="G1374" s="302"/>
      <c r="H1374" s="302"/>
      <c r="I1374" s="302"/>
      <c r="J1374" s="302"/>
      <c r="K1374" s="302"/>
      <c r="L1374" s="302"/>
      <c r="M1374" s="302"/>
      <c r="N1374" s="302"/>
      <c r="O1374" s="302"/>
      <c r="P1374" s="302"/>
      <c r="Q1374" s="302"/>
      <c r="R1374" s="302"/>
      <c r="S1374" s="302"/>
      <c r="T1374" s="302"/>
      <c r="U1374" s="302"/>
      <c r="V1374" s="302"/>
      <c r="W1374" s="302"/>
      <c r="X1374" s="302"/>
      <c r="Y1374" s="302"/>
      <c r="Z1374" s="302"/>
      <c r="AA1374" s="302"/>
      <c r="AB1374" s="302"/>
      <c r="AC1374" s="302"/>
      <c r="AD1374" s="302"/>
      <c r="AE1374" s="302"/>
      <c r="AF1374" s="614"/>
    </row>
    <row r="1375" spans="1:32" ht="15" hidden="1" x14ac:dyDescent="0.25">
      <c r="A1375" s="342"/>
      <c r="B1375" s="302"/>
      <c r="C1375" s="302"/>
      <c r="D1375" s="302"/>
      <c r="E1375" s="302"/>
      <c r="F1375" s="302"/>
      <c r="G1375" s="302"/>
      <c r="H1375" s="302"/>
      <c r="I1375" s="302"/>
      <c r="J1375" s="302"/>
      <c r="K1375" s="302"/>
      <c r="L1375" s="302"/>
      <c r="M1375" s="302"/>
      <c r="N1375" s="302"/>
      <c r="O1375" s="302"/>
      <c r="P1375" s="302"/>
      <c r="Q1375" s="302"/>
      <c r="R1375" s="302"/>
      <c r="S1375" s="302"/>
      <c r="T1375" s="302"/>
      <c r="U1375" s="302"/>
      <c r="V1375" s="302"/>
      <c r="W1375" s="302"/>
      <c r="X1375" s="302"/>
      <c r="Y1375" s="302"/>
      <c r="Z1375" s="302"/>
      <c r="AA1375" s="302"/>
      <c r="AB1375" s="302"/>
      <c r="AC1375" s="302"/>
      <c r="AD1375" s="302"/>
      <c r="AE1375" s="302"/>
      <c r="AF1375" s="614"/>
    </row>
    <row r="1376" spans="1:32" ht="15" hidden="1" x14ac:dyDescent="0.25">
      <c r="A1376" s="342"/>
      <c r="B1376" s="302"/>
      <c r="C1376" s="302"/>
      <c r="D1376" s="302"/>
      <c r="E1376" s="302"/>
      <c r="F1376" s="302"/>
      <c r="G1376" s="302"/>
      <c r="H1376" s="302"/>
      <c r="I1376" s="302"/>
      <c r="J1376" s="302"/>
      <c r="K1376" s="302"/>
      <c r="L1376" s="302"/>
      <c r="M1376" s="302"/>
      <c r="N1376" s="302"/>
      <c r="O1376" s="302"/>
      <c r="P1376" s="302"/>
      <c r="Q1376" s="302"/>
      <c r="R1376" s="302"/>
      <c r="S1376" s="302"/>
      <c r="T1376" s="302"/>
      <c r="U1376" s="302"/>
      <c r="V1376" s="302"/>
      <c r="W1376" s="302"/>
      <c r="X1376" s="302"/>
      <c r="Y1376" s="302"/>
      <c r="Z1376" s="302"/>
      <c r="AA1376" s="302"/>
      <c r="AB1376" s="302"/>
      <c r="AC1376" s="302"/>
      <c r="AD1376" s="302"/>
      <c r="AE1376" s="302"/>
      <c r="AF1376" s="614"/>
    </row>
    <row r="1377" spans="1:32" ht="15" hidden="1" x14ac:dyDescent="0.25">
      <c r="A1377" s="342"/>
      <c r="B1377" s="302"/>
      <c r="C1377" s="302"/>
      <c r="D1377" s="302"/>
      <c r="E1377" s="302"/>
      <c r="F1377" s="302"/>
      <c r="G1377" s="302"/>
      <c r="H1377" s="302"/>
      <c r="I1377" s="302"/>
      <c r="J1377" s="302"/>
      <c r="K1377" s="302"/>
      <c r="L1377" s="302"/>
      <c r="M1377" s="302"/>
      <c r="N1377" s="302"/>
      <c r="O1377" s="302"/>
      <c r="P1377" s="302"/>
      <c r="Q1377" s="302"/>
      <c r="R1377" s="302"/>
      <c r="S1377" s="302"/>
      <c r="T1377" s="302"/>
      <c r="U1377" s="302"/>
      <c r="V1377" s="302"/>
      <c r="W1377" s="302"/>
      <c r="X1377" s="302"/>
      <c r="Y1377" s="302"/>
      <c r="Z1377" s="302"/>
      <c r="AA1377" s="302"/>
      <c r="AB1377" s="302"/>
      <c r="AC1377" s="302"/>
      <c r="AD1377" s="302"/>
      <c r="AE1377" s="302"/>
      <c r="AF1377" s="614"/>
    </row>
    <row r="1378" spans="1:32" ht="15" hidden="1" x14ac:dyDescent="0.25">
      <c r="A1378" s="342"/>
      <c r="B1378" s="302"/>
      <c r="C1378" s="302"/>
      <c r="D1378" s="302"/>
      <c r="E1378" s="302"/>
      <c r="F1378" s="302"/>
      <c r="G1378" s="302"/>
      <c r="H1378" s="302"/>
      <c r="I1378" s="302"/>
      <c r="J1378" s="302"/>
      <c r="K1378" s="302"/>
      <c r="L1378" s="302"/>
      <c r="M1378" s="302"/>
      <c r="N1378" s="302"/>
      <c r="O1378" s="302"/>
      <c r="P1378" s="302"/>
      <c r="Q1378" s="302"/>
      <c r="R1378" s="302"/>
      <c r="S1378" s="302"/>
      <c r="T1378" s="302"/>
      <c r="U1378" s="302"/>
      <c r="V1378" s="302"/>
      <c r="W1378" s="302"/>
      <c r="X1378" s="302"/>
      <c r="Y1378" s="302"/>
      <c r="Z1378" s="302"/>
      <c r="AA1378" s="302"/>
      <c r="AB1378" s="302"/>
      <c r="AC1378" s="302"/>
      <c r="AD1378" s="302"/>
      <c r="AE1378" s="302"/>
      <c r="AF1378" s="614"/>
    </row>
    <row r="1379" spans="1:32" ht="15" hidden="1" x14ac:dyDescent="0.25">
      <c r="A1379" s="342"/>
      <c r="B1379" s="302"/>
      <c r="C1379" s="302"/>
      <c r="D1379" s="302"/>
      <c r="E1379" s="302"/>
      <c r="F1379" s="302"/>
      <c r="G1379" s="302"/>
      <c r="H1379" s="302"/>
      <c r="I1379" s="302"/>
      <c r="J1379" s="302"/>
      <c r="K1379" s="302"/>
      <c r="L1379" s="302"/>
      <c r="M1379" s="302"/>
      <c r="N1379" s="302"/>
      <c r="O1379" s="302"/>
      <c r="P1379" s="302"/>
      <c r="Q1379" s="302"/>
      <c r="R1379" s="302"/>
      <c r="S1379" s="302"/>
      <c r="T1379" s="302"/>
      <c r="U1379" s="302"/>
      <c r="V1379" s="302"/>
      <c r="W1379" s="302"/>
      <c r="X1379" s="302"/>
      <c r="Y1379" s="302"/>
      <c r="Z1379" s="302"/>
      <c r="AA1379" s="302"/>
      <c r="AB1379" s="302"/>
      <c r="AC1379" s="302"/>
      <c r="AD1379" s="302"/>
      <c r="AE1379" s="302"/>
      <c r="AF1379" s="614"/>
    </row>
    <row r="1380" spans="1:32" ht="15" hidden="1" x14ac:dyDescent="0.25">
      <c r="A1380" s="342"/>
      <c r="B1380" s="302"/>
      <c r="C1380" s="302"/>
      <c r="D1380" s="302"/>
      <c r="E1380" s="302"/>
      <c r="F1380" s="302"/>
      <c r="G1380" s="302"/>
      <c r="H1380" s="302"/>
      <c r="I1380" s="302"/>
      <c r="J1380" s="302"/>
      <c r="K1380" s="302"/>
      <c r="L1380" s="302"/>
      <c r="M1380" s="302"/>
      <c r="N1380" s="302"/>
      <c r="O1380" s="302"/>
      <c r="P1380" s="302"/>
      <c r="Q1380" s="302"/>
      <c r="R1380" s="302"/>
      <c r="S1380" s="302"/>
      <c r="T1380" s="302"/>
      <c r="U1380" s="302"/>
      <c r="V1380" s="302"/>
      <c r="W1380" s="302"/>
      <c r="X1380" s="302"/>
      <c r="Y1380" s="302"/>
      <c r="Z1380" s="302"/>
      <c r="AA1380" s="302"/>
      <c r="AB1380" s="302"/>
      <c r="AC1380" s="302"/>
      <c r="AD1380" s="302"/>
      <c r="AE1380" s="302"/>
      <c r="AF1380" s="614"/>
    </row>
    <row r="1381" spans="1:32" ht="15" hidden="1" x14ac:dyDescent="0.25">
      <c r="A1381" s="342"/>
      <c r="B1381" s="302"/>
      <c r="C1381" s="302"/>
      <c r="D1381" s="302"/>
      <c r="E1381" s="302"/>
      <c r="F1381" s="302"/>
      <c r="G1381" s="302"/>
      <c r="H1381" s="302"/>
      <c r="I1381" s="302"/>
      <c r="J1381" s="302"/>
      <c r="K1381" s="302"/>
      <c r="L1381" s="302"/>
      <c r="M1381" s="302"/>
      <c r="N1381" s="302"/>
      <c r="O1381" s="302"/>
      <c r="P1381" s="302"/>
      <c r="Q1381" s="302"/>
      <c r="R1381" s="302"/>
      <c r="S1381" s="302"/>
      <c r="T1381" s="302"/>
      <c r="U1381" s="302"/>
      <c r="V1381" s="302"/>
      <c r="W1381" s="302"/>
      <c r="X1381" s="302"/>
      <c r="Y1381" s="302"/>
      <c r="Z1381" s="302"/>
      <c r="AA1381" s="302"/>
      <c r="AB1381" s="302"/>
      <c r="AC1381" s="302"/>
      <c r="AD1381" s="302"/>
      <c r="AE1381" s="302"/>
      <c r="AF1381" s="614"/>
    </row>
    <row r="1382" spans="1:32" ht="15" hidden="1" x14ac:dyDescent="0.25">
      <c r="A1382" s="342"/>
      <c r="B1382" s="302"/>
      <c r="C1382" s="302"/>
      <c r="D1382" s="302"/>
      <c r="E1382" s="302"/>
      <c r="F1382" s="302"/>
      <c r="G1382" s="302"/>
      <c r="H1382" s="302"/>
      <c r="I1382" s="302"/>
      <c r="J1382" s="302"/>
      <c r="K1382" s="302"/>
      <c r="L1382" s="302"/>
      <c r="M1382" s="302"/>
      <c r="N1382" s="302"/>
      <c r="O1382" s="302"/>
      <c r="P1382" s="302"/>
      <c r="Q1382" s="302"/>
      <c r="R1382" s="302"/>
      <c r="S1382" s="302"/>
      <c r="T1382" s="302"/>
      <c r="U1382" s="302"/>
      <c r="V1382" s="302"/>
      <c r="W1382" s="302"/>
      <c r="X1382" s="302"/>
      <c r="Y1382" s="302"/>
      <c r="Z1382" s="302"/>
      <c r="AA1382" s="302"/>
      <c r="AB1382" s="302"/>
      <c r="AC1382" s="302"/>
      <c r="AD1382" s="302"/>
      <c r="AE1382" s="302"/>
      <c r="AF1382" s="614"/>
    </row>
    <row r="1383" spans="1:32" ht="15" hidden="1" x14ac:dyDescent="0.25">
      <c r="A1383" s="342"/>
      <c r="B1383" s="302"/>
      <c r="C1383" s="302"/>
      <c r="D1383" s="302"/>
      <c r="E1383" s="302"/>
      <c r="F1383" s="302"/>
      <c r="G1383" s="302"/>
      <c r="H1383" s="302"/>
      <c r="I1383" s="302"/>
      <c r="J1383" s="302"/>
      <c r="K1383" s="302"/>
      <c r="L1383" s="302"/>
      <c r="M1383" s="302"/>
      <c r="N1383" s="302"/>
      <c r="O1383" s="302"/>
      <c r="P1383" s="302"/>
      <c r="Q1383" s="302"/>
      <c r="R1383" s="302"/>
      <c r="S1383" s="302"/>
      <c r="T1383" s="302"/>
      <c r="U1383" s="302"/>
      <c r="V1383" s="302"/>
      <c r="W1383" s="302"/>
      <c r="X1383" s="302"/>
      <c r="Y1383" s="302"/>
      <c r="Z1383" s="302"/>
      <c r="AA1383" s="302"/>
      <c r="AB1383" s="302"/>
      <c r="AC1383" s="302"/>
      <c r="AD1383" s="302"/>
      <c r="AE1383" s="302"/>
      <c r="AF1383" s="614"/>
    </row>
    <row r="1384" spans="1:32" ht="15" hidden="1" x14ac:dyDescent="0.25">
      <c r="A1384" s="342"/>
      <c r="B1384" s="302"/>
      <c r="C1384" s="302"/>
      <c r="D1384" s="302"/>
      <c r="E1384" s="302"/>
      <c r="F1384" s="302"/>
      <c r="G1384" s="302"/>
      <c r="H1384" s="302"/>
      <c r="I1384" s="302"/>
      <c r="J1384" s="302"/>
      <c r="K1384" s="302"/>
      <c r="L1384" s="302"/>
      <c r="M1384" s="302"/>
      <c r="N1384" s="302"/>
      <c r="O1384" s="302"/>
      <c r="P1384" s="302"/>
      <c r="Q1384" s="302"/>
      <c r="R1384" s="302"/>
      <c r="S1384" s="302"/>
      <c r="T1384" s="302"/>
      <c r="U1384" s="302"/>
      <c r="V1384" s="302"/>
      <c r="W1384" s="302"/>
      <c r="X1384" s="302"/>
      <c r="Y1384" s="302"/>
      <c r="Z1384" s="302"/>
      <c r="AA1384" s="302"/>
      <c r="AB1384" s="302"/>
      <c r="AC1384" s="302"/>
      <c r="AD1384" s="302"/>
      <c r="AE1384" s="302"/>
      <c r="AF1384" s="614"/>
    </row>
    <row r="1385" spans="1:32" ht="15" hidden="1" x14ac:dyDescent="0.25">
      <c r="A1385" s="342"/>
      <c r="B1385" s="302"/>
      <c r="C1385" s="302"/>
      <c r="D1385" s="302"/>
      <c r="E1385" s="302"/>
      <c r="F1385" s="302"/>
      <c r="G1385" s="302"/>
      <c r="H1385" s="302"/>
      <c r="I1385" s="302"/>
      <c r="J1385" s="302"/>
      <c r="K1385" s="302"/>
      <c r="L1385" s="302"/>
      <c r="M1385" s="302"/>
      <c r="N1385" s="302"/>
      <c r="O1385" s="302"/>
      <c r="P1385" s="302"/>
      <c r="Q1385" s="302"/>
      <c r="R1385" s="302"/>
      <c r="S1385" s="302"/>
      <c r="T1385" s="302"/>
      <c r="U1385" s="302"/>
      <c r="V1385" s="302"/>
      <c r="W1385" s="302"/>
      <c r="X1385" s="302"/>
      <c r="Y1385" s="302"/>
      <c r="Z1385" s="302"/>
      <c r="AA1385" s="302"/>
      <c r="AB1385" s="302"/>
      <c r="AC1385" s="302"/>
      <c r="AD1385" s="302"/>
      <c r="AE1385" s="302"/>
      <c r="AF1385" s="614"/>
    </row>
    <row r="1386" spans="1:32" ht="15" hidden="1" x14ac:dyDescent="0.25">
      <c r="A1386" s="342"/>
      <c r="B1386" s="302"/>
      <c r="C1386" s="302"/>
      <c r="D1386" s="302"/>
      <c r="E1386" s="302"/>
      <c r="F1386" s="302"/>
      <c r="G1386" s="302"/>
      <c r="H1386" s="302"/>
      <c r="I1386" s="302"/>
      <c r="J1386" s="302"/>
      <c r="K1386" s="302"/>
      <c r="L1386" s="302"/>
      <c r="M1386" s="302"/>
      <c r="N1386" s="302"/>
      <c r="O1386" s="302"/>
      <c r="P1386" s="302"/>
      <c r="Q1386" s="302"/>
      <c r="R1386" s="302"/>
      <c r="S1386" s="302"/>
      <c r="T1386" s="302"/>
      <c r="U1386" s="302"/>
      <c r="V1386" s="302"/>
      <c r="W1386" s="302"/>
      <c r="X1386" s="302"/>
      <c r="Y1386" s="302"/>
      <c r="Z1386" s="302"/>
      <c r="AA1386" s="302"/>
      <c r="AB1386" s="302"/>
      <c r="AC1386" s="302"/>
      <c r="AD1386" s="302"/>
      <c r="AE1386" s="302"/>
      <c r="AF1386" s="614"/>
    </row>
    <row r="1387" spans="1:32" ht="15" hidden="1" x14ac:dyDescent="0.25">
      <c r="A1387" s="342"/>
      <c r="B1387" s="302"/>
      <c r="C1387" s="302"/>
      <c r="D1387" s="302"/>
      <c r="E1387" s="302"/>
      <c r="F1387" s="302"/>
      <c r="G1387" s="302"/>
      <c r="H1387" s="302"/>
      <c r="I1387" s="302"/>
      <c r="J1387" s="302"/>
      <c r="K1387" s="302"/>
      <c r="L1387" s="302"/>
      <c r="M1387" s="302"/>
      <c r="N1387" s="302"/>
      <c r="O1387" s="302"/>
      <c r="P1387" s="302"/>
      <c r="Q1387" s="302"/>
      <c r="R1387" s="302"/>
      <c r="S1387" s="302"/>
      <c r="T1387" s="302"/>
      <c r="U1387" s="302"/>
      <c r="V1387" s="302"/>
      <c r="W1387" s="302"/>
      <c r="X1387" s="302"/>
      <c r="Y1387" s="302"/>
      <c r="Z1387" s="302"/>
      <c r="AA1387" s="302"/>
      <c r="AB1387" s="302"/>
      <c r="AC1387" s="302"/>
      <c r="AD1387" s="302"/>
      <c r="AE1387" s="302"/>
      <c r="AF1387" s="614"/>
    </row>
    <row r="1388" spans="1:32" ht="15" hidden="1" x14ac:dyDescent="0.25">
      <c r="A1388" s="342"/>
      <c r="B1388" s="302"/>
      <c r="C1388" s="302"/>
      <c r="D1388" s="302"/>
      <c r="E1388" s="302"/>
      <c r="F1388" s="302"/>
      <c r="G1388" s="302"/>
      <c r="H1388" s="302"/>
      <c r="I1388" s="302"/>
      <c r="J1388" s="302"/>
      <c r="K1388" s="302"/>
      <c r="L1388" s="302"/>
      <c r="M1388" s="302"/>
      <c r="N1388" s="302"/>
      <c r="O1388" s="302"/>
      <c r="P1388" s="302"/>
      <c r="Q1388" s="302"/>
      <c r="R1388" s="302"/>
      <c r="S1388" s="302"/>
      <c r="T1388" s="302"/>
      <c r="U1388" s="302"/>
      <c r="V1388" s="302"/>
      <c r="W1388" s="302"/>
      <c r="X1388" s="302"/>
      <c r="Y1388" s="302"/>
      <c r="Z1388" s="302"/>
      <c r="AA1388" s="302"/>
      <c r="AB1388" s="302"/>
      <c r="AC1388" s="302"/>
      <c r="AD1388" s="302"/>
      <c r="AE1388" s="302"/>
      <c r="AF1388" s="614"/>
    </row>
    <row r="1389" spans="1:32" ht="15" hidden="1" x14ac:dyDescent="0.25">
      <c r="A1389" s="342"/>
      <c r="B1389" s="302"/>
      <c r="C1389" s="302"/>
      <c r="D1389" s="302"/>
      <c r="E1389" s="302"/>
      <c r="F1389" s="302"/>
      <c r="G1389" s="302"/>
      <c r="H1389" s="302"/>
      <c r="I1389" s="302"/>
      <c r="J1389" s="302"/>
      <c r="K1389" s="302"/>
      <c r="L1389" s="302"/>
      <c r="M1389" s="302"/>
      <c r="N1389" s="302"/>
      <c r="O1389" s="302"/>
      <c r="P1389" s="302"/>
      <c r="Q1389" s="302"/>
      <c r="R1389" s="302"/>
      <c r="S1389" s="302"/>
      <c r="T1389" s="302"/>
      <c r="U1389" s="302"/>
      <c r="V1389" s="302"/>
      <c r="W1389" s="302"/>
      <c r="X1389" s="302"/>
      <c r="Y1389" s="302"/>
      <c r="Z1389" s="302"/>
      <c r="AA1389" s="302"/>
      <c r="AB1389" s="302"/>
      <c r="AC1389" s="302"/>
      <c r="AD1389" s="302"/>
      <c r="AE1389" s="302"/>
      <c r="AF1389" s="614"/>
    </row>
    <row r="1390" spans="1:32" ht="15" hidden="1" x14ac:dyDescent="0.25">
      <c r="A1390" s="342"/>
      <c r="B1390" s="302"/>
      <c r="C1390" s="302"/>
      <c r="D1390" s="302"/>
      <c r="E1390" s="302"/>
      <c r="F1390" s="302"/>
      <c r="G1390" s="302"/>
      <c r="H1390" s="302"/>
      <c r="I1390" s="302"/>
      <c r="J1390" s="302"/>
      <c r="K1390" s="302"/>
      <c r="L1390" s="302"/>
      <c r="M1390" s="302"/>
      <c r="N1390" s="302"/>
      <c r="O1390" s="302"/>
      <c r="P1390" s="302"/>
      <c r="Q1390" s="302"/>
      <c r="R1390" s="302"/>
      <c r="S1390" s="302"/>
      <c r="T1390" s="302"/>
      <c r="U1390" s="302"/>
      <c r="V1390" s="302"/>
      <c r="W1390" s="302"/>
      <c r="X1390" s="302"/>
      <c r="Y1390" s="302"/>
      <c r="Z1390" s="302"/>
      <c r="AA1390" s="302"/>
      <c r="AB1390" s="302"/>
      <c r="AC1390" s="302"/>
      <c r="AD1390" s="302"/>
      <c r="AE1390" s="302"/>
      <c r="AF1390" s="614"/>
    </row>
    <row r="1391" spans="1:32" ht="15" hidden="1" x14ac:dyDescent="0.25">
      <c r="A1391" s="342"/>
      <c r="B1391" s="302"/>
      <c r="C1391" s="302"/>
      <c r="D1391" s="302"/>
      <c r="E1391" s="302"/>
      <c r="F1391" s="302"/>
      <c r="G1391" s="302"/>
      <c r="H1391" s="302"/>
      <c r="I1391" s="302"/>
      <c r="J1391" s="302"/>
      <c r="K1391" s="302"/>
      <c r="L1391" s="302"/>
      <c r="M1391" s="302"/>
      <c r="N1391" s="302"/>
      <c r="O1391" s="302"/>
      <c r="P1391" s="302"/>
      <c r="Q1391" s="302"/>
      <c r="R1391" s="302"/>
      <c r="S1391" s="302"/>
      <c r="T1391" s="302"/>
      <c r="U1391" s="302"/>
      <c r="V1391" s="302"/>
      <c r="W1391" s="302"/>
      <c r="X1391" s="302"/>
      <c r="Y1391" s="302"/>
      <c r="Z1391" s="302"/>
      <c r="AA1391" s="302"/>
      <c r="AB1391" s="302"/>
      <c r="AC1391" s="302"/>
      <c r="AD1391" s="302"/>
      <c r="AE1391" s="302"/>
      <c r="AF1391" s="614"/>
    </row>
    <row r="1392" spans="1:32" ht="15" hidden="1" x14ac:dyDescent="0.25">
      <c r="A1392" s="342"/>
      <c r="B1392" s="302"/>
      <c r="C1392" s="302"/>
      <c r="D1392" s="302"/>
      <c r="E1392" s="302"/>
      <c r="F1392" s="302"/>
      <c r="G1392" s="302"/>
      <c r="H1392" s="302"/>
      <c r="I1392" s="302"/>
      <c r="J1392" s="302"/>
      <c r="K1392" s="302"/>
      <c r="L1392" s="302"/>
      <c r="M1392" s="302"/>
      <c r="N1392" s="302"/>
      <c r="O1392" s="302"/>
      <c r="P1392" s="302"/>
      <c r="Q1392" s="302"/>
      <c r="R1392" s="302"/>
      <c r="S1392" s="302"/>
      <c r="T1392" s="302"/>
      <c r="U1392" s="302"/>
      <c r="V1392" s="302"/>
      <c r="W1392" s="302"/>
      <c r="X1392" s="302"/>
      <c r="Y1392" s="302"/>
      <c r="Z1392" s="302"/>
      <c r="AA1392" s="302"/>
      <c r="AB1392" s="302"/>
      <c r="AC1392" s="302"/>
      <c r="AD1392" s="302"/>
      <c r="AE1392" s="302"/>
      <c r="AF1392" s="614"/>
    </row>
    <row r="1393" spans="1:32" ht="15" hidden="1" x14ac:dyDescent="0.25">
      <c r="A1393" s="342"/>
      <c r="B1393" s="302"/>
      <c r="C1393" s="302"/>
      <c r="D1393" s="302"/>
      <c r="E1393" s="302"/>
      <c r="F1393" s="302"/>
      <c r="G1393" s="302"/>
      <c r="H1393" s="302"/>
      <c r="I1393" s="302"/>
      <c r="J1393" s="302"/>
      <c r="K1393" s="302"/>
      <c r="L1393" s="302"/>
      <c r="M1393" s="302"/>
      <c r="N1393" s="302"/>
      <c r="O1393" s="302"/>
      <c r="P1393" s="302"/>
      <c r="Q1393" s="302"/>
      <c r="R1393" s="302"/>
      <c r="S1393" s="302"/>
      <c r="T1393" s="302"/>
      <c r="U1393" s="302"/>
      <c r="V1393" s="302"/>
      <c r="W1393" s="302"/>
      <c r="X1393" s="302"/>
      <c r="Y1393" s="302"/>
      <c r="Z1393" s="302"/>
      <c r="AA1393" s="302"/>
      <c r="AB1393" s="302"/>
      <c r="AC1393" s="302"/>
      <c r="AD1393" s="302"/>
      <c r="AE1393" s="302"/>
      <c r="AF1393" s="614"/>
    </row>
    <row r="1394" spans="1:32" ht="15" hidden="1" x14ac:dyDescent="0.25">
      <c r="A1394" s="342"/>
      <c r="B1394" s="302"/>
      <c r="C1394" s="302"/>
      <c r="D1394" s="302"/>
      <c r="E1394" s="302"/>
      <c r="F1394" s="302"/>
      <c r="G1394" s="302"/>
      <c r="H1394" s="302"/>
      <c r="I1394" s="302"/>
      <c r="J1394" s="302"/>
      <c r="K1394" s="302"/>
      <c r="L1394" s="302"/>
      <c r="M1394" s="302"/>
      <c r="N1394" s="302"/>
      <c r="O1394" s="302"/>
      <c r="P1394" s="302"/>
      <c r="Q1394" s="302"/>
      <c r="R1394" s="302"/>
      <c r="S1394" s="302"/>
      <c r="T1394" s="302"/>
      <c r="U1394" s="302"/>
      <c r="V1394" s="302"/>
      <c r="W1394" s="302"/>
      <c r="X1394" s="302"/>
      <c r="Y1394" s="302"/>
      <c r="Z1394" s="302"/>
      <c r="AA1394" s="302"/>
      <c r="AB1394" s="302"/>
      <c r="AC1394" s="302"/>
      <c r="AD1394" s="302"/>
      <c r="AE1394" s="302"/>
      <c r="AF1394" s="614"/>
    </row>
    <row r="1395" spans="1:32" ht="15" hidden="1" x14ac:dyDescent="0.25">
      <c r="A1395" s="342"/>
      <c r="B1395" s="302"/>
      <c r="C1395" s="302"/>
      <c r="D1395" s="302"/>
      <c r="E1395" s="302"/>
      <c r="F1395" s="302"/>
      <c r="G1395" s="302"/>
      <c r="H1395" s="302"/>
      <c r="I1395" s="302"/>
      <c r="J1395" s="302"/>
      <c r="K1395" s="302"/>
      <c r="L1395" s="302"/>
      <c r="M1395" s="302"/>
      <c r="N1395" s="302"/>
      <c r="O1395" s="302"/>
      <c r="P1395" s="302"/>
      <c r="Q1395" s="302"/>
      <c r="R1395" s="302"/>
      <c r="S1395" s="302"/>
      <c r="T1395" s="302"/>
      <c r="U1395" s="302"/>
      <c r="V1395" s="302"/>
      <c r="W1395" s="302"/>
      <c r="X1395" s="302"/>
      <c r="Y1395" s="302"/>
      <c r="Z1395" s="302"/>
      <c r="AA1395" s="302"/>
      <c r="AB1395" s="302"/>
      <c r="AC1395" s="302"/>
      <c r="AD1395" s="302"/>
      <c r="AE1395" s="302"/>
      <c r="AF1395" s="614"/>
    </row>
    <row r="1396" spans="1:32" ht="15" hidden="1" x14ac:dyDescent="0.25">
      <c r="A1396" s="342"/>
      <c r="B1396" s="302"/>
      <c r="C1396" s="302"/>
      <c r="D1396" s="302"/>
      <c r="E1396" s="302"/>
      <c r="F1396" s="302"/>
      <c r="G1396" s="302"/>
      <c r="H1396" s="302"/>
      <c r="I1396" s="302"/>
      <c r="J1396" s="302"/>
      <c r="K1396" s="302"/>
      <c r="L1396" s="302"/>
      <c r="M1396" s="302"/>
      <c r="N1396" s="302"/>
      <c r="O1396" s="302"/>
      <c r="P1396" s="302"/>
      <c r="Q1396" s="302"/>
      <c r="R1396" s="302"/>
      <c r="S1396" s="302"/>
      <c r="T1396" s="302"/>
      <c r="U1396" s="302"/>
      <c r="V1396" s="302"/>
      <c r="W1396" s="302"/>
      <c r="X1396" s="302"/>
      <c r="Y1396" s="302"/>
      <c r="Z1396" s="302"/>
      <c r="AA1396" s="302"/>
      <c r="AB1396" s="302"/>
      <c r="AC1396" s="302"/>
      <c r="AD1396" s="302"/>
      <c r="AE1396" s="302"/>
      <c r="AF1396" s="614"/>
    </row>
    <row r="1397" spans="1:32" ht="15" hidden="1" x14ac:dyDescent="0.25">
      <c r="A1397" s="342"/>
      <c r="B1397" s="302"/>
      <c r="C1397" s="302"/>
      <c r="D1397" s="302"/>
      <c r="E1397" s="302"/>
      <c r="F1397" s="302"/>
      <c r="G1397" s="302"/>
      <c r="H1397" s="302"/>
      <c r="I1397" s="302"/>
      <c r="J1397" s="302"/>
      <c r="K1397" s="302"/>
      <c r="L1397" s="302"/>
      <c r="M1397" s="302"/>
      <c r="N1397" s="302"/>
      <c r="O1397" s="302"/>
      <c r="P1397" s="302"/>
      <c r="Q1397" s="302"/>
      <c r="R1397" s="302"/>
      <c r="S1397" s="302"/>
      <c r="T1397" s="302"/>
      <c r="U1397" s="302"/>
      <c r="V1397" s="302"/>
      <c r="W1397" s="302"/>
      <c r="X1397" s="302"/>
      <c r="Y1397" s="302"/>
      <c r="Z1397" s="302"/>
      <c r="AA1397" s="302"/>
      <c r="AB1397" s="302"/>
      <c r="AC1397" s="302"/>
      <c r="AD1397" s="302"/>
      <c r="AE1397" s="302"/>
      <c r="AF1397" s="614"/>
    </row>
    <row r="1398" spans="1:32" ht="15" hidden="1" x14ac:dyDescent="0.25">
      <c r="A1398" s="342"/>
      <c r="B1398" s="302"/>
      <c r="C1398" s="302"/>
      <c r="D1398" s="302"/>
      <c r="E1398" s="302"/>
      <c r="F1398" s="302"/>
      <c r="G1398" s="302"/>
      <c r="H1398" s="302"/>
      <c r="I1398" s="302"/>
      <c r="J1398" s="302"/>
      <c r="K1398" s="302"/>
      <c r="L1398" s="302"/>
      <c r="M1398" s="302"/>
      <c r="N1398" s="302"/>
      <c r="O1398" s="302"/>
      <c r="P1398" s="302"/>
      <c r="Q1398" s="302"/>
      <c r="R1398" s="302"/>
      <c r="S1398" s="302"/>
      <c r="T1398" s="302"/>
      <c r="U1398" s="302"/>
      <c r="V1398" s="302"/>
      <c r="W1398" s="302"/>
      <c r="X1398" s="302"/>
      <c r="Y1398" s="302"/>
      <c r="Z1398" s="302"/>
      <c r="AA1398" s="302"/>
      <c r="AB1398" s="302"/>
      <c r="AC1398" s="302"/>
      <c r="AD1398" s="302"/>
      <c r="AE1398" s="302"/>
      <c r="AF1398" s="614"/>
    </row>
    <row r="1399" spans="1:32" ht="15" hidden="1" x14ac:dyDescent="0.25">
      <c r="A1399" s="342"/>
      <c r="B1399" s="302"/>
      <c r="C1399" s="302"/>
      <c r="D1399" s="302"/>
      <c r="E1399" s="302"/>
      <c r="F1399" s="302"/>
      <c r="G1399" s="302"/>
      <c r="H1399" s="302"/>
      <c r="I1399" s="302"/>
      <c r="J1399" s="302"/>
      <c r="K1399" s="302"/>
      <c r="L1399" s="302"/>
      <c r="M1399" s="302"/>
      <c r="N1399" s="302"/>
      <c r="O1399" s="302"/>
      <c r="P1399" s="302"/>
      <c r="Q1399" s="302"/>
      <c r="R1399" s="302"/>
      <c r="S1399" s="302"/>
      <c r="T1399" s="302"/>
      <c r="U1399" s="302"/>
      <c r="V1399" s="302"/>
      <c r="W1399" s="302"/>
      <c r="X1399" s="302"/>
      <c r="Y1399" s="302"/>
      <c r="Z1399" s="302"/>
      <c r="AA1399" s="302"/>
      <c r="AB1399" s="302"/>
      <c r="AC1399" s="302"/>
      <c r="AD1399" s="302"/>
      <c r="AE1399" s="302"/>
      <c r="AF1399" s="614"/>
    </row>
    <row r="1400" spans="1:32" ht="15" hidden="1" x14ac:dyDescent="0.25">
      <c r="A1400" s="342"/>
      <c r="B1400" s="302"/>
      <c r="C1400" s="302"/>
      <c r="D1400" s="302"/>
      <c r="E1400" s="302"/>
      <c r="F1400" s="302"/>
      <c r="G1400" s="302"/>
      <c r="H1400" s="302"/>
      <c r="I1400" s="302"/>
      <c r="J1400" s="302"/>
      <c r="K1400" s="302"/>
      <c r="L1400" s="302"/>
      <c r="M1400" s="302"/>
      <c r="N1400" s="302"/>
      <c r="O1400" s="302"/>
      <c r="P1400" s="302"/>
      <c r="Q1400" s="302"/>
      <c r="R1400" s="302"/>
      <c r="S1400" s="302"/>
      <c r="T1400" s="302"/>
      <c r="U1400" s="302"/>
      <c r="V1400" s="302"/>
      <c r="W1400" s="302"/>
      <c r="X1400" s="302"/>
      <c r="Y1400" s="302"/>
      <c r="Z1400" s="302"/>
      <c r="AA1400" s="302"/>
      <c r="AB1400" s="302"/>
      <c r="AC1400" s="302"/>
      <c r="AD1400" s="302"/>
      <c r="AE1400" s="302"/>
      <c r="AF1400" s="614"/>
    </row>
    <row r="1401" spans="1:32" ht="15" hidden="1" x14ac:dyDescent="0.25">
      <c r="A1401" s="342"/>
      <c r="B1401" s="302"/>
      <c r="C1401" s="302"/>
      <c r="D1401" s="302"/>
      <c r="E1401" s="302"/>
      <c r="F1401" s="302"/>
      <c r="G1401" s="302"/>
      <c r="H1401" s="302"/>
      <c r="I1401" s="302"/>
      <c r="J1401" s="302"/>
      <c r="K1401" s="302"/>
      <c r="L1401" s="302"/>
      <c r="M1401" s="302"/>
      <c r="N1401" s="302"/>
      <c r="O1401" s="302"/>
      <c r="P1401" s="302"/>
      <c r="Q1401" s="302"/>
      <c r="R1401" s="302"/>
      <c r="S1401" s="302"/>
      <c r="T1401" s="302"/>
      <c r="U1401" s="302"/>
      <c r="V1401" s="302"/>
      <c r="W1401" s="302"/>
      <c r="X1401" s="302"/>
      <c r="Y1401" s="302"/>
      <c r="Z1401" s="302"/>
      <c r="AA1401" s="302"/>
      <c r="AB1401" s="302"/>
      <c r="AC1401" s="302"/>
      <c r="AD1401" s="302"/>
      <c r="AE1401" s="302"/>
      <c r="AF1401" s="614"/>
    </row>
    <row r="1402" spans="1:32" ht="15" hidden="1" x14ac:dyDescent="0.25">
      <c r="A1402" s="342"/>
      <c r="B1402" s="302"/>
      <c r="C1402" s="302"/>
      <c r="D1402" s="302"/>
      <c r="E1402" s="302"/>
      <c r="F1402" s="302"/>
      <c r="G1402" s="302"/>
      <c r="H1402" s="302"/>
      <c r="I1402" s="302"/>
      <c r="J1402" s="302"/>
      <c r="K1402" s="302"/>
      <c r="L1402" s="302"/>
      <c r="M1402" s="302"/>
      <c r="N1402" s="302"/>
      <c r="O1402" s="302"/>
      <c r="P1402" s="302"/>
      <c r="Q1402" s="302"/>
      <c r="R1402" s="302"/>
      <c r="S1402" s="302"/>
      <c r="T1402" s="302"/>
      <c r="U1402" s="302"/>
      <c r="V1402" s="302"/>
      <c r="W1402" s="302"/>
      <c r="X1402" s="302"/>
      <c r="Y1402" s="302"/>
      <c r="Z1402" s="302"/>
      <c r="AA1402" s="302"/>
      <c r="AB1402" s="302"/>
      <c r="AC1402" s="302"/>
      <c r="AD1402" s="302"/>
      <c r="AE1402" s="302"/>
      <c r="AF1402" s="614"/>
    </row>
    <row r="1403" spans="1:32" ht="15" hidden="1" x14ac:dyDescent="0.25">
      <c r="A1403" s="342"/>
      <c r="B1403" s="302"/>
      <c r="C1403" s="302"/>
      <c r="D1403" s="302"/>
      <c r="E1403" s="302"/>
      <c r="F1403" s="302"/>
      <c r="G1403" s="302"/>
      <c r="H1403" s="302"/>
      <c r="I1403" s="302"/>
      <c r="J1403" s="302"/>
      <c r="K1403" s="302"/>
      <c r="L1403" s="302"/>
      <c r="M1403" s="302"/>
      <c r="N1403" s="302"/>
      <c r="O1403" s="302"/>
      <c r="P1403" s="302"/>
      <c r="Q1403" s="302"/>
      <c r="R1403" s="302"/>
      <c r="S1403" s="302"/>
      <c r="T1403" s="302"/>
      <c r="U1403" s="302"/>
      <c r="V1403" s="302"/>
      <c r="W1403" s="302"/>
      <c r="X1403" s="302"/>
      <c r="Y1403" s="302"/>
      <c r="Z1403" s="302"/>
      <c r="AA1403" s="302"/>
      <c r="AB1403" s="302"/>
      <c r="AC1403" s="302"/>
      <c r="AD1403" s="302"/>
      <c r="AE1403" s="302"/>
      <c r="AF1403" s="614"/>
    </row>
    <row r="1404" spans="1:32" ht="15" hidden="1" x14ac:dyDescent="0.25">
      <c r="A1404" s="342"/>
      <c r="B1404" s="302"/>
      <c r="C1404" s="302"/>
      <c r="D1404" s="302"/>
      <c r="E1404" s="302"/>
      <c r="F1404" s="302"/>
      <c r="G1404" s="302"/>
      <c r="H1404" s="302"/>
      <c r="I1404" s="302"/>
      <c r="J1404" s="302"/>
      <c r="K1404" s="302"/>
      <c r="L1404" s="302"/>
      <c r="M1404" s="302"/>
      <c r="N1404" s="302"/>
      <c r="O1404" s="302"/>
      <c r="P1404" s="302"/>
      <c r="Q1404" s="302"/>
      <c r="R1404" s="302"/>
      <c r="S1404" s="302"/>
      <c r="T1404" s="302"/>
      <c r="U1404" s="302"/>
      <c r="V1404" s="302"/>
      <c r="W1404" s="302"/>
      <c r="X1404" s="302"/>
      <c r="Y1404" s="302"/>
      <c r="Z1404" s="302"/>
      <c r="AA1404" s="302"/>
      <c r="AB1404" s="302"/>
      <c r="AC1404" s="302"/>
      <c r="AD1404" s="302"/>
      <c r="AE1404" s="302"/>
      <c r="AF1404" s="614"/>
    </row>
    <row r="1405" spans="1:32" ht="15" hidden="1" x14ac:dyDescent="0.25">
      <c r="A1405" s="342"/>
      <c r="B1405" s="302"/>
      <c r="C1405" s="302"/>
      <c r="D1405" s="302"/>
      <c r="E1405" s="302"/>
      <c r="F1405" s="302"/>
      <c r="G1405" s="302"/>
      <c r="H1405" s="302"/>
      <c r="I1405" s="302"/>
      <c r="J1405" s="302"/>
      <c r="K1405" s="302"/>
      <c r="L1405" s="302"/>
      <c r="M1405" s="302"/>
      <c r="N1405" s="302"/>
      <c r="O1405" s="302"/>
      <c r="P1405" s="302"/>
      <c r="Q1405" s="302"/>
      <c r="R1405" s="302"/>
      <c r="S1405" s="302"/>
      <c r="T1405" s="302"/>
      <c r="U1405" s="302"/>
      <c r="V1405" s="302"/>
      <c r="W1405" s="302"/>
      <c r="X1405" s="302"/>
      <c r="Y1405" s="302"/>
      <c r="Z1405" s="302"/>
      <c r="AA1405" s="302"/>
      <c r="AB1405" s="302"/>
      <c r="AC1405" s="302"/>
      <c r="AD1405" s="302"/>
      <c r="AE1405" s="302"/>
      <c r="AF1405" s="614"/>
    </row>
    <row r="1406" spans="1:32" ht="15" hidden="1" x14ac:dyDescent="0.25">
      <c r="A1406" s="342"/>
      <c r="B1406" s="302"/>
      <c r="C1406" s="302"/>
      <c r="D1406" s="302"/>
      <c r="E1406" s="302"/>
      <c r="F1406" s="302"/>
      <c r="G1406" s="302"/>
      <c r="H1406" s="302"/>
      <c r="I1406" s="302"/>
      <c r="J1406" s="302"/>
      <c r="K1406" s="302"/>
      <c r="L1406" s="302"/>
      <c r="M1406" s="302"/>
      <c r="N1406" s="302"/>
      <c r="O1406" s="302"/>
      <c r="P1406" s="302"/>
      <c r="Q1406" s="302"/>
      <c r="R1406" s="302"/>
      <c r="S1406" s="302"/>
      <c r="T1406" s="302"/>
      <c r="U1406" s="302"/>
      <c r="V1406" s="302"/>
      <c r="W1406" s="302"/>
      <c r="X1406" s="302"/>
      <c r="Y1406" s="302"/>
      <c r="Z1406" s="302"/>
      <c r="AA1406" s="302"/>
      <c r="AB1406" s="302"/>
      <c r="AC1406" s="302"/>
      <c r="AD1406" s="302"/>
      <c r="AE1406" s="302"/>
      <c r="AF1406" s="614"/>
    </row>
    <row r="1407" spans="1:32" ht="15" hidden="1" x14ac:dyDescent="0.25">
      <c r="A1407" s="342"/>
      <c r="B1407" s="302"/>
      <c r="C1407" s="302"/>
      <c r="D1407" s="302"/>
      <c r="E1407" s="302"/>
      <c r="F1407" s="302"/>
      <c r="G1407" s="302"/>
      <c r="H1407" s="302"/>
      <c r="I1407" s="302"/>
      <c r="J1407" s="302"/>
      <c r="K1407" s="302"/>
      <c r="L1407" s="302"/>
      <c r="M1407" s="302"/>
      <c r="N1407" s="302"/>
      <c r="O1407" s="302"/>
      <c r="P1407" s="302"/>
      <c r="Q1407" s="302"/>
      <c r="R1407" s="302"/>
      <c r="S1407" s="302"/>
      <c r="T1407" s="302"/>
      <c r="U1407" s="302"/>
      <c r="V1407" s="302"/>
      <c r="W1407" s="302"/>
      <c r="X1407" s="302"/>
      <c r="Y1407" s="302"/>
      <c r="Z1407" s="302"/>
      <c r="AA1407" s="302"/>
      <c r="AB1407" s="302"/>
      <c r="AC1407" s="302"/>
      <c r="AD1407" s="302"/>
      <c r="AE1407" s="302"/>
      <c r="AF1407" s="614"/>
    </row>
    <row r="1408" spans="1:32" ht="15" hidden="1" x14ac:dyDescent="0.25">
      <c r="A1408" s="342"/>
      <c r="B1408" s="302"/>
      <c r="C1408" s="302"/>
      <c r="D1408" s="302"/>
      <c r="E1408" s="302"/>
      <c r="F1408" s="302"/>
      <c r="G1408" s="302"/>
      <c r="H1408" s="302"/>
      <c r="I1408" s="302"/>
      <c r="J1408" s="302"/>
      <c r="K1408" s="302"/>
      <c r="L1408" s="302"/>
      <c r="M1408" s="302"/>
      <c r="N1408" s="302"/>
      <c r="O1408" s="302"/>
      <c r="P1408" s="302"/>
      <c r="Q1408" s="302"/>
      <c r="R1408" s="302"/>
      <c r="S1408" s="302"/>
      <c r="T1408" s="302"/>
      <c r="U1408" s="302"/>
      <c r="V1408" s="302"/>
      <c r="W1408" s="302"/>
      <c r="X1408" s="302"/>
      <c r="Y1408" s="302"/>
      <c r="Z1408" s="302"/>
      <c r="AA1408" s="302"/>
      <c r="AB1408" s="302"/>
      <c r="AC1408" s="302"/>
      <c r="AD1408" s="302"/>
      <c r="AE1408" s="302"/>
      <c r="AF1408" s="614"/>
    </row>
    <row r="1409" spans="1:32" ht="15" hidden="1" x14ac:dyDescent="0.25">
      <c r="A1409" s="342"/>
      <c r="B1409" s="302"/>
      <c r="C1409" s="302"/>
      <c r="D1409" s="302"/>
      <c r="E1409" s="302"/>
      <c r="F1409" s="302"/>
      <c r="G1409" s="302"/>
      <c r="H1409" s="302"/>
      <c r="I1409" s="302"/>
      <c r="J1409" s="302"/>
      <c r="K1409" s="302"/>
      <c r="L1409" s="302"/>
      <c r="M1409" s="302"/>
      <c r="N1409" s="302"/>
      <c r="O1409" s="302"/>
      <c r="P1409" s="302"/>
      <c r="Q1409" s="302"/>
      <c r="R1409" s="302"/>
      <c r="S1409" s="302"/>
      <c r="T1409" s="302"/>
      <c r="U1409" s="302"/>
      <c r="V1409" s="302"/>
      <c r="W1409" s="302"/>
      <c r="X1409" s="302"/>
      <c r="Y1409" s="302"/>
      <c r="Z1409" s="302"/>
      <c r="AA1409" s="302"/>
      <c r="AB1409" s="302"/>
      <c r="AC1409" s="302"/>
      <c r="AD1409" s="302"/>
      <c r="AE1409" s="302"/>
      <c r="AF1409" s="614"/>
    </row>
    <row r="1410" spans="1:32" ht="15" hidden="1" x14ac:dyDescent="0.25">
      <c r="A1410" s="342"/>
      <c r="B1410" s="302"/>
      <c r="C1410" s="302"/>
      <c r="D1410" s="302"/>
      <c r="E1410" s="302"/>
      <c r="F1410" s="302"/>
      <c r="G1410" s="302"/>
      <c r="H1410" s="302"/>
      <c r="I1410" s="302"/>
      <c r="J1410" s="302"/>
      <c r="K1410" s="302"/>
      <c r="L1410" s="302"/>
      <c r="M1410" s="302"/>
      <c r="N1410" s="302"/>
      <c r="O1410" s="302"/>
      <c r="P1410" s="302"/>
      <c r="Q1410" s="302"/>
      <c r="R1410" s="302"/>
      <c r="S1410" s="302"/>
      <c r="T1410" s="302"/>
      <c r="U1410" s="302"/>
      <c r="V1410" s="302"/>
      <c r="W1410" s="302"/>
      <c r="X1410" s="302"/>
      <c r="Y1410" s="302"/>
      <c r="Z1410" s="302"/>
      <c r="AA1410" s="302"/>
      <c r="AB1410" s="302"/>
      <c r="AC1410" s="302"/>
      <c r="AD1410" s="302"/>
      <c r="AE1410" s="302"/>
      <c r="AF1410" s="614"/>
    </row>
    <row r="1411" spans="1:32" ht="15" hidden="1" x14ac:dyDescent="0.25">
      <c r="A1411" s="342"/>
      <c r="B1411" s="302"/>
      <c r="C1411" s="302"/>
      <c r="D1411" s="302"/>
      <c r="E1411" s="302"/>
      <c r="F1411" s="302"/>
      <c r="G1411" s="302"/>
      <c r="H1411" s="302"/>
      <c r="I1411" s="302"/>
      <c r="J1411" s="302"/>
      <c r="K1411" s="302"/>
      <c r="L1411" s="302"/>
      <c r="M1411" s="302"/>
      <c r="N1411" s="302"/>
      <c r="O1411" s="302"/>
      <c r="P1411" s="302"/>
      <c r="Q1411" s="302"/>
      <c r="R1411" s="302"/>
      <c r="S1411" s="302"/>
      <c r="T1411" s="302"/>
      <c r="U1411" s="302"/>
      <c r="V1411" s="302"/>
      <c r="W1411" s="302"/>
      <c r="X1411" s="302"/>
      <c r="Y1411" s="302"/>
      <c r="Z1411" s="302"/>
      <c r="AA1411" s="302"/>
      <c r="AB1411" s="302"/>
      <c r="AC1411" s="302"/>
      <c r="AD1411" s="302"/>
      <c r="AE1411" s="302"/>
      <c r="AF1411" s="614"/>
    </row>
    <row r="1412" spans="1:32" ht="15" hidden="1" x14ac:dyDescent="0.25">
      <c r="A1412" s="342"/>
      <c r="B1412" s="302"/>
      <c r="C1412" s="302"/>
      <c r="D1412" s="302"/>
      <c r="E1412" s="302"/>
      <c r="F1412" s="302"/>
      <c r="G1412" s="302"/>
      <c r="H1412" s="302"/>
      <c r="I1412" s="302"/>
      <c r="J1412" s="302"/>
      <c r="K1412" s="302"/>
      <c r="L1412" s="302"/>
      <c r="M1412" s="302"/>
      <c r="N1412" s="302"/>
      <c r="O1412" s="302"/>
      <c r="P1412" s="302"/>
      <c r="Q1412" s="302"/>
      <c r="R1412" s="302"/>
      <c r="S1412" s="302"/>
      <c r="T1412" s="302"/>
      <c r="U1412" s="302"/>
      <c r="V1412" s="302"/>
      <c r="W1412" s="302"/>
      <c r="X1412" s="302"/>
      <c r="Y1412" s="302"/>
      <c r="Z1412" s="302"/>
      <c r="AA1412" s="302"/>
      <c r="AB1412" s="302"/>
      <c r="AC1412" s="302"/>
      <c r="AD1412" s="302"/>
      <c r="AE1412" s="302"/>
      <c r="AF1412" s="614"/>
    </row>
    <row r="1413" spans="1:32" ht="15" hidden="1" x14ac:dyDescent="0.25">
      <c r="A1413" s="342"/>
      <c r="B1413" s="302"/>
      <c r="C1413" s="302"/>
      <c r="D1413" s="302"/>
      <c r="E1413" s="302"/>
      <c r="F1413" s="302"/>
      <c r="G1413" s="302"/>
      <c r="H1413" s="302"/>
      <c r="I1413" s="302"/>
      <c r="J1413" s="302"/>
      <c r="K1413" s="302"/>
      <c r="L1413" s="302"/>
      <c r="M1413" s="302"/>
      <c r="N1413" s="302"/>
      <c r="O1413" s="302"/>
      <c r="P1413" s="302"/>
      <c r="Q1413" s="302"/>
      <c r="R1413" s="302"/>
      <c r="S1413" s="302"/>
      <c r="T1413" s="302"/>
      <c r="U1413" s="302"/>
      <c r="V1413" s="302"/>
      <c r="W1413" s="302"/>
      <c r="X1413" s="302"/>
      <c r="Y1413" s="302"/>
      <c r="Z1413" s="302"/>
      <c r="AA1413" s="302"/>
      <c r="AB1413" s="302"/>
      <c r="AC1413" s="302"/>
      <c r="AD1413" s="302"/>
      <c r="AE1413" s="302"/>
      <c r="AF1413" s="614"/>
    </row>
    <row r="1414" spans="1:32" ht="15" hidden="1" x14ac:dyDescent="0.25">
      <c r="A1414" s="342"/>
      <c r="B1414" s="302"/>
      <c r="C1414" s="302"/>
      <c r="D1414" s="302"/>
      <c r="E1414" s="302"/>
      <c r="F1414" s="302"/>
      <c r="G1414" s="302"/>
      <c r="H1414" s="302"/>
      <c r="I1414" s="302"/>
      <c r="J1414" s="302"/>
      <c r="K1414" s="302"/>
      <c r="L1414" s="302"/>
      <c r="M1414" s="302"/>
      <c r="N1414" s="302"/>
      <c r="O1414" s="302"/>
      <c r="P1414" s="302"/>
      <c r="Q1414" s="302"/>
      <c r="R1414" s="302"/>
      <c r="S1414" s="302"/>
      <c r="T1414" s="302"/>
      <c r="U1414" s="302"/>
      <c r="V1414" s="302"/>
      <c r="W1414" s="302"/>
      <c r="X1414" s="302"/>
      <c r="Y1414" s="302"/>
      <c r="Z1414" s="302"/>
      <c r="AA1414" s="302"/>
      <c r="AB1414" s="302"/>
      <c r="AC1414" s="302"/>
      <c r="AD1414" s="302"/>
      <c r="AE1414" s="302"/>
      <c r="AF1414" s="614"/>
    </row>
    <row r="1415" spans="1:32" ht="15" hidden="1" x14ac:dyDescent="0.25">
      <c r="A1415" s="342"/>
      <c r="B1415" s="302"/>
      <c r="C1415" s="302"/>
      <c r="D1415" s="302"/>
      <c r="E1415" s="302"/>
      <c r="F1415" s="302"/>
      <c r="G1415" s="302"/>
      <c r="H1415" s="302"/>
      <c r="I1415" s="302"/>
      <c r="J1415" s="302"/>
      <c r="K1415" s="302"/>
      <c r="L1415" s="302"/>
      <c r="M1415" s="302"/>
      <c r="N1415" s="302"/>
      <c r="O1415" s="302"/>
      <c r="P1415" s="302"/>
      <c r="Q1415" s="302"/>
      <c r="R1415" s="302"/>
      <c r="S1415" s="302"/>
      <c r="T1415" s="302"/>
      <c r="U1415" s="302"/>
      <c r="V1415" s="302"/>
      <c r="W1415" s="302"/>
      <c r="X1415" s="302"/>
      <c r="Y1415" s="302"/>
      <c r="Z1415" s="302"/>
      <c r="AA1415" s="302"/>
      <c r="AB1415" s="302"/>
      <c r="AC1415" s="302"/>
      <c r="AD1415" s="302"/>
      <c r="AE1415" s="302"/>
      <c r="AF1415" s="614"/>
    </row>
    <row r="1416" spans="1:32" ht="15" hidden="1" x14ac:dyDescent="0.25">
      <c r="A1416" s="342"/>
      <c r="B1416" s="302"/>
      <c r="C1416" s="302"/>
      <c r="D1416" s="302"/>
      <c r="E1416" s="302"/>
      <c r="F1416" s="302"/>
      <c r="G1416" s="302"/>
      <c r="H1416" s="302"/>
      <c r="I1416" s="302"/>
      <c r="J1416" s="302"/>
      <c r="K1416" s="302"/>
      <c r="L1416" s="302"/>
      <c r="M1416" s="302"/>
      <c r="N1416" s="302"/>
      <c r="O1416" s="302"/>
      <c r="P1416" s="302"/>
      <c r="Q1416" s="302"/>
      <c r="R1416" s="302"/>
      <c r="S1416" s="302"/>
      <c r="T1416" s="302"/>
      <c r="U1416" s="302"/>
      <c r="V1416" s="302"/>
      <c r="W1416" s="302"/>
      <c r="X1416" s="302"/>
      <c r="Y1416" s="302"/>
      <c r="Z1416" s="302"/>
      <c r="AA1416" s="302"/>
      <c r="AB1416" s="302"/>
      <c r="AC1416" s="302"/>
      <c r="AD1416" s="302"/>
      <c r="AE1416" s="302"/>
      <c r="AF1416" s="614"/>
    </row>
    <row r="1417" spans="1:32" ht="15" hidden="1" x14ac:dyDescent="0.25">
      <c r="A1417" s="342"/>
      <c r="B1417" s="302"/>
      <c r="C1417" s="302"/>
      <c r="D1417" s="302"/>
      <c r="E1417" s="302"/>
      <c r="F1417" s="302"/>
      <c r="G1417" s="302"/>
      <c r="H1417" s="302"/>
      <c r="I1417" s="302"/>
      <c r="J1417" s="302"/>
      <c r="K1417" s="302"/>
      <c r="L1417" s="302"/>
      <c r="M1417" s="302"/>
      <c r="N1417" s="302"/>
      <c r="O1417" s="302"/>
      <c r="P1417" s="302"/>
      <c r="Q1417" s="302"/>
      <c r="R1417" s="302"/>
      <c r="S1417" s="302"/>
      <c r="T1417" s="302"/>
      <c r="U1417" s="302"/>
      <c r="V1417" s="302"/>
      <c r="W1417" s="302"/>
      <c r="X1417" s="302"/>
      <c r="Y1417" s="302"/>
      <c r="Z1417" s="302"/>
      <c r="AA1417" s="302"/>
      <c r="AB1417" s="302"/>
      <c r="AC1417" s="302"/>
      <c r="AD1417" s="302"/>
      <c r="AE1417" s="302"/>
      <c r="AF1417" s="614"/>
    </row>
    <row r="1418" spans="1:32" ht="15" hidden="1" x14ac:dyDescent="0.25">
      <c r="A1418" s="342"/>
      <c r="B1418" s="302"/>
      <c r="C1418" s="302"/>
      <c r="D1418" s="302"/>
      <c r="E1418" s="302"/>
      <c r="F1418" s="302"/>
      <c r="G1418" s="302"/>
      <c r="H1418" s="302"/>
      <c r="I1418" s="302"/>
      <c r="J1418" s="302"/>
      <c r="K1418" s="302"/>
      <c r="L1418" s="302"/>
      <c r="M1418" s="302"/>
      <c r="N1418" s="302"/>
      <c r="O1418" s="302"/>
      <c r="P1418" s="302"/>
      <c r="Q1418" s="302"/>
      <c r="R1418" s="302"/>
      <c r="S1418" s="302"/>
      <c r="T1418" s="302"/>
      <c r="U1418" s="302"/>
      <c r="V1418" s="302"/>
      <c r="W1418" s="302"/>
      <c r="X1418" s="302"/>
      <c r="Y1418" s="302"/>
      <c r="Z1418" s="302"/>
      <c r="AA1418" s="302"/>
      <c r="AB1418" s="302"/>
      <c r="AC1418" s="302"/>
      <c r="AD1418" s="302"/>
      <c r="AE1418" s="302"/>
      <c r="AF1418" s="614"/>
    </row>
    <row r="1419" spans="1:32" ht="15" hidden="1" x14ac:dyDescent="0.25">
      <c r="A1419" s="342"/>
      <c r="B1419" s="302"/>
      <c r="C1419" s="302"/>
      <c r="D1419" s="302"/>
      <c r="E1419" s="302"/>
      <c r="F1419" s="302"/>
      <c r="G1419" s="302"/>
      <c r="H1419" s="302"/>
      <c r="I1419" s="302"/>
      <c r="J1419" s="302"/>
      <c r="K1419" s="302"/>
      <c r="L1419" s="302"/>
      <c r="M1419" s="302"/>
      <c r="N1419" s="302"/>
      <c r="O1419" s="302"/>
      <c r="P1419" s="302"/>
      <c r="Q1419" s="302"/>
      <c r="R1419" s="302"/>
      <c r="S1419" s="302"/>
      <c r="T1419" s="302"/>
      <c r="U1419" s="302"/>
      <c r="V1419" s="302"/>
      <c r="W1419" s="302"/>
      <c r="X1419" s="302"/>
      <c r="Y1419" s="302"/>
      <c r="Z1419" s="302"/>
      <c r="AA1419" s="302"/>
      <c r="AB1419" s="302"/>
      <c r="AC1419" s="302"/>
      <c r="AD1419" s="302"/>
      <c r="AE1419" s="302"/>
      <c r="AF1419" s="614"/>
    </row>
    <row r="1420" spans="1:32" ht="15" hidden="1" x14ac:dyDescent="0.25">
      <c r="A1420" s="342"/>
      <c r="B1420" s="302"/>
      <c r="C1420" s="302"/>
      <c r="D1420" s="302"/>
      <c r="E1420" s="302"/>
      <c r="F1420" s="302"/>
      <c r="G1420" s="302"/>
      <c r="H1420" s="302"/>
      <c r="I1420" s="302"/>
      <c r="J1420" s="302"/>
      <c r="K1420" s="302"/>
      <c r="L1420" s="302"/>
      <c r="M1420" s="302"/>
      <c r="N1420" s="302"/>
      <c r="O1420" s="302"/>
      <c r="P1420" s="302"/>
      <c r="Q1420" s="302"/>
      <c r="R1420" s="302"/>
      <c r="S1420" s="302"/>
      <c r="T1420" s="302"/>
      <c r="U1420" s="302"/>
      <c r="V1420" s="302"/>
      <c r="W1420" s="302"/>
      <c r="X1420" s="302"/>
      <c r="Y1420" s="302"/>
      <c r="Z1420" s="302"/>
      <c r="AA1420" s="302"/>
      <c r="AB1420" s="302"/>
      <c r="AC1420" s="302"/>
      <c r="AD1420" s="302"/>
      <c r="AE1420" s="302"/>
      <c r="AF1420" s="614"/>
    </row>
    <row r="1421" spans="1:32" ht="15" hidden="1" x14ac:dyDescent="0.25">
      <c r="A1421" s="342"/>
      <c r="B1421" s="302"/>
      <c r="C1421" s="302"/>
      <c r="D1421" s="302"/>
      <c r="E1421" s="302"/>
      <c r="F1421" s="302"/>
      <c r="G1421" s="302"/>
      <c r="H1421" s="302"/>
      <c r="I1421" s="302"/>
      <c r="J1421" s="302"/>
      <c r="K1421" s="302"/>
      <c r="L1421" s="302"/>
      <c r="M1421" s="302"/>
      <c r="N1421" s="302"/>
      <c r="O1421" s="302"/>
      <c r="P1421" s="302"/>
      <c r="Q1421" s="302"/>
      <c r="R1421" s="302"/>
      <c r="S1421" s="302"/>
      <c r="T1421" s="302"/>
      <c r="U1421" s="302"/>
      <c r="V1421" s="302"/>
      <c r="W1421" s="302"/>
      <c r="X1421" s="302"/>
      <c r="Y1421" s="302"/>
      <c r="Z1421" s="302"/>
      <c r="AA1421" s="302"/>
      <c r="AB1421" s="302"/>
      <c r="AC1421" s="302"/>
      <c r="AD1421" s="302"/>
      <c r="AE1421" s="302"/>
      <c r="AF1421" s="614"/>
    </row>
    <row r="1422" spans="1:32" ht="15" hidden="1" x14ac:dyDescent="0.25">
      <c r="A1422" s="342"/>
      <c r="B1422" s="302"/>
      <c r="C1422" s="302"/>
      <c r="D1422" s="302"/>
      <c r="E1422" s="302"/>
      <c r="F1422" s="302"/>
      <c r="G1422" s="302"/>
      <c r="H1422" s="302"/>
      <c r="I1422" s="302"/>
      <c r="J1422" s="302"/>
      <c r="K1422" s="302"/>
      <c r="L1422" s="302"/>
      <c r="M1422" s="302"/>
      <c r="N1422" s="302"/>
      <c r="O1422" s="302"/>
      <c r="P1422" s="302"/>
      <c r="Q1422" s="302"/>
      <c r="R1422" s="302"/>
      <c r="S1422" s="302"/>
      <c r="T1422" s="302"/>
      <c r="U1422" s="302"/>
      <c r="V1422" s="302"/>
      <c r="W1422" s="302"/>
      <c r="X1422" s="302"/>
      <c r="Y1422" s="302"/>
      <c r="Z1422" s="302"/>
      <c r="AA1422" s="302"/>
      <c r="AB1422" s="302"/>
      <c r="AC1422" s="302"/>
      <c r="AD1422" s="302"/>
      <c r="AE1422" s="302"/>
      <c r="AF1422" s="614"/>
    </row>
    <row r="1423" spans="1:32" ht="15" hidden="1" x14ac:dyDescent="0.25">
      <c r="A1423" s="342"/>
      <c r="B1423" s="302"/>
      <c r="C1423" s="302"/>
      <c r="D1423" s="302"/>
      <c r="E1423" s="302"/>
      <c r="F1423" s="302"/>
      <c r="G1423" s="302"/>
      <c r="H1423" s="302"/>
      <c r="I1423" s="302"/>
      <c r="J1423" s="302"/>
      <c r="K1423" s="302"/>
      <c r="L1423" s="302"/>
      <c r="M1423" s="302"/>
      <c r="N1423" s="302"/>
      <c r="O1423" s="302"/>
      <c r="P1423" s="302"/>
      <c r="Q1423" s="302"/>
      <c r="R1423" s="302"/>
      <c r="S1423" s="302"/>
      <c r="T1423" s="302"/>
      <c r="U1423" s="302"/>
      <c r="V1423" s="302"/>
      <c r="W1423" s="302"/>
      <c r="X1423" s="302"/>
      <c r="Y1423" s="302"/>
      <c r="Z1423" s="302"/>
      <c r="AA1423" s="302"/>
      <c r="AB1423" s="302"/>
      <c r="AC1423" s="302"/>
      <c r="AD1423" s="302"/>
      <c r="AE1423" s="302"/>
      <c r="AF1423" s="614"/>
    </row>
    <row r="1424" spans="1:32" ht="15" hidden="1" x14ac:dyDescent="0.25">
      <c r="A1424" s="342"/>
      <c r="B1424" s="302"/>
      <c r="C1424" s="302"/>
      <c r="D1424" s="302"/>
      <c r="E1424" s="302"/>
      <c r="F1424" s="302"/>
      <c r="G1424" s="302"/>
      <c r="H1424" s="302"/>
      <c r="I1424" s="302"/>
      <c r="J1424" s="302"/>
      <c r="K1424" s="302"/>
      <c r="L1424" s="302"/>
      <c r="M1424" s="302"/>
      <c r="N1424" s="302"/>
      <c r="O1424" s="302"/>
      <c r="P1424" s="302"/>
      <c r="Q1424" s="302"/>
      <c r="R1424" s="302"/>
      <c r="S1424" s="302"/>
      <c r="T1424" s="302"/>
      <c r="U1424" s="302"/>
      <c r="V1424" s="302"/>
      <c r="W1424" s="302"/>
      <c r="X1424" s="302"/>
      <c r="Y1424" s="302"/>
      <c r="Z1424" s="302"/>
      <c r="AA1424" s="302"/>
      <c r="AB1424" s="302"/>
      <c r="AC1424" s="302"/>
      <c r="AD1424" s="302"/>
      <c r="AE1424" s="302"/>
      <c r="AF1424" s="614"/>
    </row>
    <row r="1425" spans="1:32" ht="15" hidden="1" x14ac:dyDescent="0.25">
      <c r="A1425" s="342"/>
      <c r="B1425" s="302"/>
      <c r="C1425" s="302"/>
      <c r="D1425" s="302"/>
      <c r="E1425" s="302"/>
      <c r="F1425" s="302"/>
      <c r="G1425" s="302"/>
      <c r="H1425" s="302"/>
      <c r="I1425" s="302"/>
      <c r="J1425" s="302"/>
      <c r="K1425" s="302"/>
      <c r="L1425" s="302"/>
      <c r="M1425" s="302"/>
      <c r="N1425" s="302"/>
      <c r="O1425" s="302"/>
      <c r="P1425" s="302"/>
      <c r="Q1425" s="302"/>
      <c r="R1425" s="302"/>
      <c r="S1425" s="302"/>
      <c r="T1425" s="302"/>
      <c r="U1425" s="302"/>
      <c r="V1425" s="302"/>
      <c r="W1425" s="302"/>
      <c r="X1425" s="302"/>
      <c r="Y1425" s="302"/>
      <c r="Z1425" s="302"/>
      <c r="AA1425" s="302"/>
      <c r="AB1425" s="302"/>
      <c r="AC1425" s="302"/>
      <c r="AD1425" s="302"/>
      <c r="AE1425" s="302"/>
      <c r="AF1425" s="614"/>
    </row>
    <row r="1426" spans="1:32" ht="15" hidden="1" x14ac:dyDescent="0.25">
      <c r="A1426" s="342"/>
      <c r="B1426" s="302"/>
      <c r="C1426" s="302"/>
      <c r="D1426" s="302"/>
      <c r="E1426" s="302"/>
      <c r="F1426" s="302"/>
      <c r="G1426" s="302"/>
      <c r="H1426" s="302"/>
      <c r="I1426" s="302"/>
      <c r="J1426" s="302"/>
      <c r="K1426" s="302"/>
      <c r="L1426" s="302"/>
      <c r="M1426" s="302"/>
      <c r="N1426" s="302"/>
      <c r="O1426" s="302"/>
      <c r="P1426" s="302"/>
      <c r="Q1426" s="302"/>
      <c r="R1426" s="302"/>
      <c r="S1426" s="302"/>
      <c r="T1426" s="302"/>
      <c r="U1426" s="302"/>
      <c r="V1426" s="302"/>
      <c r="W1426" s="302"/>
      <c r="X1426" s="302"/>
      <c r="Y1426" s="302"/>
      <c r="Z1426" s="302"/>
      <c r="AA1426" s="302"/>
      <c r="AB1426" s="302"/>
      <c r="AC1426" s="302"/>
      <c r="AD1426" s="302"/>
      <c r="AE1426" s="302"/>
      <c r="AF1426" s="614"/>
    </row>
    <row r="1427" spans="1:32" ht="15" hidden="1" x14ac:dyDescent="0.25">
      <c r="A1427" s="342"/>
      <c r="B1427" s="302"/>
      <c r="C1427" s="302"/>
      <c r="D1427" s="302"/>
      <c r="E1427" s="302"/>
      <c r="F1427" s="302"/>
      <c r="G1427" s="302"/>
      <c r="H1427" s="302"/>
      <c r="I1427" s="302"/>
      <c r="J1427" s="302"/>
      <c r="K1427" s="302"/>
      <c r="L1427" s="302"/>
      <c r="M1427" s="302"/>
      <c r="N1427" s="302"/>
      <c r="O1427" s="302"/>
      <c r="P1427" s="302"/>
      <c r="Q1427" s="302"/>
      <c r="R1427" s="302"/>
      <c r="S1427" s="302"/>
      <c r="T1427" s="302"/>
      <c r="U1427" s="302"/>
      <c r="V1427" s="302"/>
      <c r="W1427" s="302"/>
      <c r="X1427" s="302"/>
      <c r="Y1427" s="302"/>
      <c r="Z1427" s="302"/>
      <c r="AA1427" s="302"/>
      <c r="AB1427" s="302"/>
      <c r="AC1427" s="302"/>
      <c r="AD1427" s="302"/>
      <c r="AE1427" s="302"/>
      <c r="AF1427" s="614"/>
    </row>
    <row r="1428" spans="1:32" ht="15" hidden="1" x14ac:dyDescent="0.25">
      <c r="A1428" s="342"/>
      <c r="B1428" s="302"/>
      <c r="C1428" s="302"/>
      <c r="D1428" s="302"/>
      <c r="E1428" s="302"/>
      <c r="F1428" s="302"/>
      <c r="G1428" s="302"/>
      <c r="H1428" s="302"/>
      <c r="I1428" s="302"/>
      <c r="J1428" s="302"/>
      <c r="K1428" s="302"/>
      <c r="L1428" s="302"/>
      <c r="M1428" s="302"/>
      <c r="N1428" s="302"/>
      <c r="O1428" s="302"/>
      <c r="P1428" s="302"/>
      <c r="Q1428" s="302"/>
      <c r="R1428" s="302"/>
      <c r="S1428" s="302"/>
      <c r="T1428" s="302"/>
      <c r="U1428" s="302"/>
      <c r="V1428" s="302"/>
      <c r="W1428" s="302"/>
      <c r="X1428" s="302"/>
      <c r="Y1428" s="302"/>
      <c r="Z1428" s="302"/>
      <c r="AA1428" s="302"/>
      <c r="AB1428" s="302"/>
      <c r="AC1428" s="302"/>
      <c r="AD1428" s="302"/>
      <c r="AE1428" s="302"/>
      <c r="AF1428" s="614"/>
    </row>
    <row r="1429" spans="1:32" ht="15" hidden="1" x14ac:dyDescent="0.25">
      <c r="A1429" s="342"/>
      <c r="B1429" s="302"/>
      <c r="C1429" s="302"/>
      <c r="D1429" s="302"/>
      <c r="E1429" s="302"/>
      <c r="F1429" s="302"/>
      <c r="G1429" s="302"/>
      <c r="H1429" s="302"/>
      <c r="I1429" s="302"/>
      <c r="J1429" s="302"/>
      <c r="K1429" s="302"/>
      <c r="L1429" s="302"/>
      <c r="M1429" s="302"/>
      <c r="N1429" s="302"/>
      <c r="O1429" s="302"/>
      <c r="P1429" s="302"/>
      <c r="Q1429" s="302"/>
      <c r="R1429" s="302"/>
      <c r="S1429" s="302"/>
      <c r="T1429" s="302"/>
      <c r="U1429" s="302"/>
      <c r="V1429" s="302"/>
      <c r="W1429" s="302"/>
      <c r="X1429" s="302"/>
      <c r="Y1429" s="302"/>
      <c r="Z1429" s="302"/>
      <c r="AA1429" s="302"/>
      <c r="AB1429" s="302"/>
      <c r="AC1429" s="302"/>
      <c r="AD1429" s="302"/>
      <c r="AE1429" s="302"/>
      <c r="AF1429" s="614"/>
    </row>
    <row r="1430" spans="1:32" ht="15" hidden="1" x14ac:dyDescent="0.25">
      <c r="A1430" s="342"/>
      <c r="B1430" s="302"/>
      <c r="C1430" s="302"/>
      <c r="D1430" s="302"/>
      <c r="E1430" s="302"/>
      <c r="F1430" s="302"/>
      <c r="G1430" s="302"/>
      <c r="H1430" s="302"/>
      <c r="I1430" s="302"/>
      <c r="J1430" s="302"/>
      <c r="K1430" s="302"/>
      <c r="L1430" s="302"/>
      <c r="M1430" s="302"/>
      <c r="N1430" s="302"/>
      <c r="O1430" s="302"/>
      <c r="P1430" s="302"/>
      <c r="Q1430" s="302"/>
      <c r="R1430" s="302"/>
      <c r="S1430" s="302"/>
      <c r="T1430" s="302"/>
      <c r="U1430" s="302"/>
      <c r="V1430" s="302"/>
      <c r="W1430" s="302"/>
      <c r="X1430" s="302"/>
      <c r="Y1430" s="302"/>
      <c r="Z1430" s="302"/>
      <c r="AA1430" s="302"/>
      <c r="AB1430" s="302"/>
      <c r="AC1430" s="302"/>
      <c r="AD1430" s="302"/>
      <c r="AE1430" s="302"/>
      <c r="AF1430" s="614"/>
    </row>
    <row r="1431" spans="1:32" ht="15" hidden="1" x14ac:dyDescent="0.25">
      <c r="A1431" s="342"/>
      <c r="B1431" s="302"/>
      <c r="C1431" s="302"/>
      <c r="D1431" s="302"/>
      <c r="E1431" s="302"/>
      <c r="F1431" s="302"/>
      <c r="G1431" s="302"/>
      <c r="H1431" s="302"/>
      <c r="I1431" s="302"/>
      <c r="J1431" s="302"/>
      <c r="K1431" s="302"/>
      <c r="L1431" s="302"/>
      <c r="M1431" s="302"/>
      <c r="N1431" s="302"/>
      <c r="O1431" s="302"/>
      <c r="P1431" s="302"/>
      <c r="Q1431" s="302"/>
      <c r="R1431" s="302"/>
      <c r="S1431" s="302"/>
      <c r="T1431" s="302"/>
      <c r="U1431" s="302"/>
      <c r="V1431" s="302"/>
      <c r="W1431" s="302"/>
      <c r="X1431" s="302"/>
      <c r="Y1431" s="302"/>
      <c r="Z1431" s="302"/>
      <c r="AA1431" s="302"/>
      <c r="AB1431" s="302"/>
      <c r="AC1431" s="302"/>
      <c r="AD1431" s="302"/>
      <c r="AE1431" s="302"/>
      <c r="AF1431" s="614"/>
    </row>
    <row r="1432" spans="1:32" ht="15" hidden="1" x14ac:dyDescent="0.25">
      <c r="A1432" s="342"/>
      <c r="B1432" s="302"/>
      <c r="C1432" s="302"/>
      <c r="D1432" s="302"/>
      <c r="E1432" s="302"/>
      <c r="F1432" s="302"/>
      <c r="G1432" s="302"/>
      <c r="H1432" s="302"/>
      <c r="I1432" s="302"/>
      <c r="J1432" s="302"/>
      <c r="K1432" s="302"/>
      <c r="L1432" s="302"/>
      <c r="M1432" s="302"/>
      <c r="N1432" s="302"/>
      <c r="O1432" s="302"/>
      <c r="P1432" s="302"/>
      <c r="Q1432" s="302"/>
      <c r="R1432" s="302"/>
      <c r="S1432" s="302"/>
      <c r="T1432" s="302"/>
      <c r="U1432" s="302"/>
      <c r="V1432" s="302"/>
      <c r="W1432" s="302"/>
      <c r="X1432" s="302"/>
      <c r="Y1432" s="302"/>
      <c r="Z1432" s="302"/>
      <c r="AA1432" s="302"/>
      <c r="AB1432" s="302"/>
      <c r="AC1432" s="302"/>
      <c r="AD1432" s="302"/>
      <c r="AE1432" s="302"/>
      <c r="AF1432" s="614"/>
    </row>
    <row r="1433" spans="1:32" ht="15" hidden="1" x14ac:dyDescent="0.25">
      <c r="A1433" s="342"/>
      <c r="B1433" s="302"/>
      <c r="C1433" s="302"/>
      <c r="D1433" s="302"/>
      <c r="E1433" s="302"/>
      <c r="F1433" s="302"/>
      <c r="G1433" s="302"/>
      <c r="H1433" s="302"/>
      <c r="I1433" s="302"/>
      <c r="J1433" s="302"/>
      <c r="K1433" s="302"/>
      <c r="L1433" s="302"/>
      <c r="M1433" s="302"/>
      <c r="N1433" s="302"/>
      <c r="O1433" s="302"/>
      <c r="P1433" s="302"/>
      <c r="Q1433" s="302"/>
      <c r="R1433" s="302"/>
      <c r="S1433" s="302"/>
      <c r="T1433" s="302"/>
      <c r="U1433" s="302"/>
      <c r="V1433" s="302"/>
      <c r="W1433" s="302"/>
      <c r="X1433" s="302"/>
      <c r="Y1433" s="302"/>
      <c r="Z1433" s="302"/>
      <c r="AA1433" s="302"/>
      <c r="AB1433" s="302"/>
      <c r="AC1433" s="302"/>
      <c r="AD1433" s="302"/>
      <c r="AE1433" s="302"/>
      <c r="AF1433" s="614"/>
    </row>
    <row r="1434" spans="1:32" ht="15" hidden="1" x14ac:dyDescent="0.25">
      <c r="A1434" s="342"/>
      <c r="B1434" s="302"/>
      <c r="C1434" s="302"/>
      <c r="D1434" s="302"/>
      <c r="E1434" s="302"/>
      <c r="F1434" s="302"/>
      <c r="G1434" s="302"/>
      <c r="H1434" s="302"/>
      <c r="I1434" s="302"/>
      <c r="J1434" s="302"/>
      <c r="K1434" s="302"/>
      <c r="L1434" s="302"/>
      <c r="M1434" s="302"/>
      <c r="N1434" s="302"/>
      <c r="O1434" s="302"/>
      <c r="P1434" s="302"/>
      <c r="Q1434" s="302"/>
      <c r="R1434" s="302"/>
      <c r="S1434" s="302"/>
      <c r="T1434" s="302"/>
      <c r="U1434" s="302"/>
      <c r="V1434" s="302"/>
      <c r="W1434" s="302"/>
      <c r="X1434" s="302"/>
      <c r="Y1434" s="302"/>
      <c r="Z1434" s="302"/>
      <c r="AA1434" s="302"/>
      <c r="AB1434" s="302"/>
      <c r="AC1434" s="302"/>
      <c r="AD1434" s="302"/>
      <c r="AE1434" s="302"/>
      <c r="AF1434" s="614"/>
    </row>
    <row r="1435" spans="1:32" ht="15" hidden="1" x14ac:dyDescent="0.25">
      <c r="A1435" s="342"/>
      <c r="B1435" s="302"/>
      <c r="C1435" s="302"/>
      <c r="D1435" s="302"/>
      <c r="E1435" s="302"/>
      <c r="F1435" s="302"/>
      <c r="G1435" s="302"/>
      <c r="H1435" s="302"/>
      <c r="I1435" s="302"/>
      <c r="J1435" s="302"/>
      <c r="K1435" s="302"/>
      <c r="L1435" s="302"/>
      <c r="M1435" s="302"/>
      <c r="N1435" s="302"/>
      <c r="O1435" s="302"/>
      <c r="P1435" s="302"/>
      <c r="Q1435" s="302"/>
      <c r="R1435" s="302"/>
      <c r="S1435" s="302"/>
      <c r="T1435" s="302"/>
      <c r="U1435" s="302"/>
      <c r="V1435" s="302"/>
      <c r="W1435" s="302"/>
      <c r="X1435" s="302"/>
      <c r="Y1435" s="302"/>
      <c r="Z1435" s="302"/>
      <c r="AA1435" s="302"/>
      <c r="AB1435" s="302"/>
      <c r="AC1435" s="302"/>
      <c r="AD1435" s="302"/>
      <c r="AE1435" s="302"/>
      <c r="AF1435" s="614"/>
    </row>
    <row r="1436" spans="1:32" ht="15" hidden="1" x14ac:dyDescent="0.25">
      <c r="A1436" s="342"/>
      <c r="B1436" s="302"/>
      <c r="C1436" s="302"/>
      <c r="D1436" s="302"/>
      <c r="E1436" s="302"/>
      <c r="F1436" s="302"/>
      <c r="G1436" s="302"/>
      <c r="H1436" s="302"/>
      <c r="I1436" s="302"/>
      <c r="J1436" s="302"/>
      <c r="K1436" s="302"/>
      <c r="L1436" s="302"/>
      <c r="M1436" s="302"/>
      <c r="N1436" s="302"/>
      <c r="O1436" s="302"/>
      <c r="P1436" s="302"/>
      <c r="Q1436" s="302"/>
      <c r="R1436" s="302"/>
      <c r="S1436" s="302"/>
      <c r="T1436" s="302"/>
      <c r="U1436" s="302"/>
      <c r="V1436" s="302"/>
      <c r="W1436" s="302"/>
      <c r="X1436" s="302"/>
      <c r="Y1436" s="302"/>
      <c r="Z1436" s="302"/>
      <c r="AA1436" s="302"/>
      <c r="AB1436" s="302"/>
      <c r="AC1436" s="302"/>
      <c r="AD1436" s="302"/>
      <c r="AE1436" s="302"/>
      <c r="AF1436" s="614"/>
    </row>
    <row r="1437" spans="1:32" ht="15" hidden="1" x14ac:dyDescent="0.25">
      <c r="A1437" s="342"/>
      <c r="B1437" s="302"/>
      <c r="C1437" s="302"/>
      <c r="D1437" s="302"/>
      <c r="E1437" s="302"/>
      <c r="F1437" s="302"/>
      <c r="G1437" s="302"/>
      <c r="H1437" s="302"/>
      <c r="I1437" s="302"/>
      <c r="J1437" s="302"/>
      <c r="K1437" s="302"/>
      <c r="L1437" s="302"/>
      <c r="M1437" s="302"/>
      <c r="N1437" s="302"/>
      <c r="O1437" s="302"/>
      <c r="P1437" s="302"/>
      <c r="Q1437" s="302"/>
      <c r="R1437" s="302"/>
      <c r="S1437" s="302"/>
      <c r="T1437" s="302"/>
      <c r="U1437" s="302"/>
      <c r="V1437" s="302"/>
      <c r="W1437" s="302"/>
      <c r="X1437" s="302"/>
      <c r="Y1437" s="302"/>
      <c r="Z1437" s="302"/>
      <c r="AA1437" s="302"/>
      <c r="AB1437" s="302"/>
      <c r="AC1437" s="302"/>
      <c r="AD1437" s="302"/>
      <c r="AE1437" s="302"/>
      <c r="AF1437" s="614"/>
    </row>
    <row r="1438" spans="1:32" ht="15" hidden="1" x14ac:dyDescent="0.25">
      <c r="A1438" s="342"/>
      <c r="B1438" s="302"/>
      <c r="C1438" s="302"/>
      <c r="D1438" s="302"/>
      <c r="E1438" s="302"/>
      <c r="F1438" s="302"/>
      <c r="G1438" s="302"/>
      <c r="H1438" s="302"/>
      <c r="I1438" s="302"/>
      <c r="J1438" s="302"/>
      <c r="K1438" s="302"/>
      <c r="L1438" s="302"/>
      <c r="M1438" s="302"/>
      <c r="N1438" s="302"/>
      <c r="O1438" s="302"/>
      <c r="P1438" s="302"/>
      <c r="Q1438" s="302"/>
      <c r="R1438" s="302"/>
      <c r="S1438" s="302"/>
      <c r="T1438" s="302"/>
      <c r="U1438" s="302"/>
      <c r="V1438" s="302"/>
      <c r="W1438" s="302"/>
      <c r="X1438" s="302"/>
      <c r="Y1438" s="302"/>
      <c r="Z1438" s="302"/>
      <c r="AA1438" s="302"/>
      <c r="AB1438" s="302"/>
      <c r="AC1438" s="302"/>
      <c r="AD1438" s="302"/>
      <c r="AE1438" s="302"/>
      <c r="AF1438" s="614"/>
    </row>
    <row r="1439" spans="1:32" ht="15.75" hidden="1" customHeight="1" x14ac:dyDescent="0.25">
      <c r="A1439" s="7"/>
      <c r="B1439" s="343"/>
      <c r="C1439" s="159"/>
      <c r="D1439" s="159"/>
      <c r="E1439" s="159"/>
      <c r="F1439" s="159"/>
      <c r="G1439" s="159"/>
      <c r="H1439" s="159"/>
      <c r="I1439" s="159"/>
      <c r="J1439" s="159"/>
      <c r="K1439" s="159"/>
      <c r="L1439" s="159"/>
      <c r="M1439" s="159"/>
      <c r="N1439" s="159"/>
      <c r="O1439" s="159"/>
      <c r="P1439" s="159"/>
      <c r="Q1439" s="160"/>
      <c r="R1439" s="160"/>
      <c r="S1439" s="160"/>
      <c r="T1439" s="160"/>
      <c r="U1439" s="160"/>
      <c r="V1439" s="160"/>
      <c r="W1439" s="160"/>
      <c r="X1439" s="160"/>
      <c r="Y1439" s="160"/>
      <c r="Z1439" s="160"/>
      <c r="AA1439" s="160"/>
      <c r="AB1439" s="160"/>
      <c r="AC1439" s="160"/>
      <c r="AD1439" s="160"/>
      <c r="AE1439" s="27"/>
      <c r="AF1439" s="623"/>
    </row>
    <row r="1440" spans="1:32" ht="15.75" hidden="1" customHeight="1" x14ac:dyDescent="0.25">
      <c r="A1440" s="7"/>
      <c r="B1440" s="343"/>
      <c r="C1440" s="159"/>
      <c r="D1440" s="159"/>
      <c r="E1440" s="159"/>
      <c r="F1440" s="159"/>
      <c r="G1440" s="159"/>
      <c r="H1440" s="159"/>
      <c r="I1440" s="159"/>
      <c r="J1440" s="159"/>
      <c r="K1440" s="159"/>
      <c r="L1440" s="159"/>
      <c r="M1440" s="159"/>
      <c r="N1440" s="159"/>
      <c r="O1440" s="159"/>
      <c r="P1440" s="159"/>
      <c r="Q1440" s="160"/>
      <c r="R1440" s="160"/>
      <c r="S1440" s="160"/>
      <c r="T1440" s="160"/>
      <c r="U1440" s="160"/>
      <c r="V1440" s="160"/>
      <c r="W1440" s="160"/>
      <c r="X1440" s="160"/>
      <c r="Y1440" s="160"/>
      <c r="Z1440" s="160"/>
      <c r="AA1440" s="160"/>
      <c r="AB1440" s="160"/>
      <c r="AC1440" s="160"/>
      <c r="AD1440" s="160"/>
      <c r="AE1440" s="27"/>
      <c r="AF1440" s="623"/>
    </row>
    <row r="1441" spans="1:32" ht="15.75" hidden="1" customHeight="1" x14ac:dyDescent="0.25">
      <c r="A1441" s="7"/>
      <c r="B1441" s="343"/>
      <c r="C1441" s="159"/>
      <c r="D1441" s="159"/>
      <c r="E1441" s="159"/>
      <c r="F1441" s="159"/>
      <c r="G1441" s="159"/>
      <c r="H1441" s="159"/>
      <c r="I1441" s="159"/>
      <c r="J1441" s="159"/>
      <c r="K1441" s="159"/>
      <c r="L1441" s="159"/>
      <c r="M1441" s="159"/>
      <c r="N1441" s="159"/>
      <c r="O1441" s="159"/>
      <c r="P1441" s="159"/>
      <c r="Q1441" s="160"/>
      <c r="R1441" s="160"/>
      <c r="S1441" s="160"/>
      <c r="T1441" s="160"/>
      <c r="U1441" s="160"/>
      <c r="V1441" s="160"/>
      <c r="W1441" s="160"/>
      <c r="X1441" s="160"/>
      <c r="Y1441" s="160"/>
      <c r="Z1441" s="160"/>
      <c r="AA1441" s="160"/>
      <c r="AB1441" s="160"/>
      <c r="AC1441" s="160"/>
      <c r="AD1441" s="160"/>
      <c r="AE1441" s="27"/>
      <c r="AF1441" s="623"/>
    </row>
    <row r="1442" spans="1:32" ht="15.75" hidden="1" customHeight="1" x14ac:dyDescent="0.25">
      <c r="A1442" s="7"/>
      <c r="B1442" s="343"/>
      <c r="C1442" s="159"/>
      <c r="D1442" s="159"/>
      <c r="E1442" s="159"/>
      <c r="F1442" s="159"/>
      <c r="G1442" s="159"/>
      <c r="H1442" s="159"/>
      <c r="I1442" s="159"/>
      <c r="J1442" s="159"/>
      <c r="K1442" s="159"/>
      <c r="L1442" s="159"/>
      <c r="M1442" s="159"/>
      <c r="N1442" s="159"/>
      <c r="O1442" s="159"/>
      <c r="P1442" s="159"/>
      <c r="Q1442" s="160"/>
      <c r="R1442" s="160"/>
      <c r="S1442" s="160"/>
      <c r="T1442" s="160"/>
      <c r="U1442" s="160"/>
      <c r="V1442" s="160"/>
      <c r="W1442" s="160"/>
      <c r="X1442" s="160"/>
      <c r="Y1442" s="160"/>
      <c r="Z1442" s="160"/>
      <c r="AA1442" s="160"/>
      <c r="AB1442" s="160"/>
      <c r="AC1442" s="160"/>
      <c r="AD1442" s="160"/>
      <c r="AE1442" s="27"/>
      <c r="AF1442" s="623"/>
    </row>
    <row r="1443" spans="1:32" ht="15" hidden="1" x14ac:dyDescent="0.25">
      <c r="A1443" s="7"/>
      <c r="B1443" s="172"/>
      <c r="C1443" s="172"/>
      <c r="D1443" s="172"/>
      <c r="E1443" s="172"/>
      <c r="F1443" s="172"/>
      <c r="G1443" s="172"/>
      <c r="H1443" s="172"/>
      <c r="I1443" s="172"/>
      <c r="J1443" s="172"/>
      <c r="K1443" s="172"/>
      <c r="L1443" s="172"/>
      <c r="M1443" s="172"/>
      <c r="N1443" s="172"/>
      <c r="O1443" s="172"/>
      <c r="P1443" s="172"/>
      <c r="Q1443" s="172"/>
      <c r="R1443" s="172"/>
      <c r="S1443" s="172"/>
      <c r="T1443" s="172"/>
      <c r="U1443" s="172"/>
      <c r="V1443" s="172"/>
      <c r="W1443" s="172"/>
      <c r="X1443" s="172"/>
      <c r="Y1443" s="172"/>
      <c r="Z1443" s="172"/>
      <c r="AA1443" s="172"/>
      <c r="AB1443" s="172"/>
      <c r="AC1443" s="172"/>
      <c r="AD1443" s="172"/>
      <c r="AE1443" s="27"/>
      <c r="AF1443" s="623"/>
    </row>
    <row r="1444" spans="1:32" ht="15" hidden="1" customHeight="1" x14ac:dyDescent="0.25">
      <c r="A1444" s="112"/>
      <c r="B1444" s="150"/>
      <c r="C1444" s="161"/>
      <c r="D1444" s="161"/>
      <c r="E1444" s="161"/>
      <c r="F1444" s="161"/>
      <c r="G1444" s="161"/>
      <c r="H1444" s="161"/>
      <c r="I1444" s="161"/>
      <c r="J1444" s="161"/>
      <c r="K1444" s="161"/>
      <c r="L1444" s="161"/>
      <c r="M1444" s="161"/>
      <c r="N1444" s="161"/>
      <c r="O1444" s="161"/>
      <c r="P1444" s="161"/>
      <c r="Q1444" s="161"/>
      <c r="R1444" s="161"/>
      <c r="S1444" s="161"/>
      <c r="T1444" s="161"/>
      <c r="U1444" s="161"/>
      <c r="V1444" s="161"/>
      <c r="W1444" s="161"/>
      <c r="X1444" s="161"/>
      <c r="Y1444" s="161"/>
      <c r="Z1444" s="161"/>
      <c r="AA1444" s="161"/>
      <c r="AB1444" s="161"/>
      <c r="AC1444" s="161"/>
      <c r="AD1444" s="161"/>
      <c r="AE1444" s="27"/>
      <c r="AF1444" s="623"/>
    </row>
    <row r="1445" spans="1:32" ht="15" hidden="1" customHeight="1" x14ac:dyDescent="0.25">
      <c r="A1445" s="33"/>
      <c r="B1445" s="33"/>
      <c r="C1445" s="34"/>
      <c r="D1445" s="34"/>
      <c r="E1445" s="34"/>
      <c r="F1445" s="34"/>
      <c r="G1445" s="34"/>
      <c r="H1445" s="34"/>
      <c r="I1445" s="34"/>
      <c r="J1445" s="34"/>
      <c r="K1445" s="34"/>
      <c r="L1445" s="33"/>
      <c r="M1445" s="34"/>
      <c r="N1445" s="33"/>
      <c r="O1445" s="33"/>
      <c r="P1445" s="34"/>
      <c r="Q1445" s="34"/>
      <c r="R1445" s="34"/>
      <c r="S1445" s="34"/>
      <c r="T1445" s="34"/>
      <c r="U1445" s="34"/>
      <c r="V1445" s="34"/>
      <c r="W1445" s="34"/>
      <c r="X1445" s="34"/>
      <c r="Y1445" s="34"/>
      <c r="Z1445" s="34"/>
      <c r="AA1445" s="34"/>
      <c r="AB1445" s="34"/>
      <c r="AC1445" s="34"/>
      <c r="AD1445" s="34"/>
      <c r="AE1445" s="6"/>
      <c r="AF1445" s="624"/>
    </row>
    <row r="1446" spans="1:32" ht="15" hidden="1" customHeight="1" x14ac:dyDescent="0.25">
      <c r="AF1446" s="623"/>
    </row>
    <row r="1447" spans="1:32" ht="15" hidden="1" customHeight="1" x14ac:dyDescent="0.25">
      <c r="AF1447" s="623"/>
    </row>
    <row r="1448" spans="1:32" ht="15" hidden="1" customHeight="1" x14ac:dyDescent="0.25">
      <c r="AF1448" s="623"/>
    </row>
    <row r="1449" spans="1:32" ht="15" hidden="1" customHeight="1" x14ac:dyDescent="0.25">
      <c r="AF1449" s="623"/>
    </row>
    <row r="1450" spans="1:32" ht="15" hidden="1" customHeight="1" x14ac:dyDescent="0.25">
      <c r="AF1450" s="623"/>
    </row>
    <row r="1451" spans="1:32" ht="15" hidden="1" customHeight="1" x14ac:dyDescent="0.25">
      <c r="AF1451" s="623"/>
    </row>
    <row r="1452" spans="1:32" ht="15" hidden="1" customHeight="1" x14ac:dyDescent="0.25">
      <c r="AF1452" s="623"/>
    </row>
    <row r="1453" spans="1:32" ht="15" hidden="1" customHeight="1" x14ac:dyDescent="0.25">
      <c r="AF1453" s="623"/>
    </row>
    <row r="1454" spans="1:32" ht="15" hidden="1" customHeight="1" x14ac:dyDescent="0.25">
      <c r="AF1454" s="623"/>
    </row>
    <row r="1455" spans="1:32" ht="15" hidden="1" customHeight="1" x14ac:dyDescent="0.25">
      <c r="AF1455" s="623"/>
    </row>
    <row r="1456" spans="1:32" ht="15" hidden="1" customHeight="1" x14ac:dyDescent="0.25">
      <c r="AF1456" s="623"/>
    </row>
    <row r="1457" spans="1:32" ht="15" hidden="1" customHeight="1" x14ac:dyDescent="0.25">
      <c r="AF1457" s="623"/>
    </row>
    <row r="1458" spans="1:32" ht="15" hidden="1" customHeight="1" x14ac:dyDescent="0.25">
      <c r="AF1458" s="623"/>
    </row>
    <row r="1459" spans="1:32" ht="15" hidden="1" customHeight="1" x14ac:dyDescent="0.25">
      <c r="AF1459" s="623"/>
    </row>
    <row r="1460" spans="1:32" ht="15" hidden="1" customHeight="1" x14ac:dyDescent="0.25">
      <c r="AF1460" s="623"/>
    </row>
    <row r="1461" spans="1:32" ht="15" hidden="1" customHeight="1" x14ac:dyDescent="0.25">
      <c r="AF1461" s="623"/>
    </row>
    <row r="1462" spans="1:32" ht="15" hidden="1" customHeight="1" x14ac:dyDescent="0.25">
      <c r="AF1462" s="623"/>
    </row>
    <row r="1463" spans="1:32" ht="15" hidden="1" customHeight="1" x14ac:dyDescent="0.25">
      <c r="AF1463" s="623"/>
    </row>
    <row r="1464" spans="1:32" ht="15" hidden="1" customHeight="1" x14ac:dyDescent="0.25">
      <c r="AF1464" s="623"/>
    </row>
    <row r="1465" spans="1:32" ht="15" hidden="1" customHeight="1" x14ac:dyDescent="0.25">
      <c r="AF1465" s="623"/>
    </row>
    <row r="1466" spans="1:32" ht="15" hidden="1" customHeight="1" x14ac:dyDescent="0.25">
      <c r="AF1466" s="623"/>
    </row>
    <row r="1467" spans="1:32" ht="15" hidden="1" customHeight="1" x14ac:dyDescent="0.25">
      <c r="AF1467" s="623"/>
    </row>
    <row r="1468" spans="1:32" ht="15" hidden="1" customHeight="1" x14ac:dyDescent="0.25">
      <c r="AF1468" s="624"/>
    </row>
    <row r="1469" spans="1:32" ht="15" hidden="1" customHeight="1" x14ac:dyDescent="0.25">
      <c r="AF1469" s="624"/>
    </row>
    <row r="1470" spans="1:32" ht="15" hidden="1" customHeight="1" x14ac:dyDescent="0.25">
      <c r="A1470" s="32"/>
      <c r="B1470" s="32"/>
      <c r="L1470" s="32"/>
      <c r="N1470" s="32"/>
      <c r="O1470" s="32"/>
      <c r="AE1470" s="32"/>
      <c r="AF1470" s="624"/>
    </row>
    <row r="1471" spans="1:32" ht="15" hidden="1" customHeight="1" x14ac:dyDescent="0.25">
      <c r="A1471" s="32"/>
      <c r="B1471" s="32"/>
      <c r="L1471" s="32"/>
      <c r="N1471" s="32"/>
      <c r="O1471" s="32"/>
      <c r="AE1471" s="32"/>
      <c r="AF1471" s="624"/>
    </row>
    <row r="1472" spans="1:32" ht="15" hidden="1" customHeight="1" x14ac:dyDescent="0.25">
      <c r="A1472" s="32"/>
      <c r="B1472" s="32"/>
      <c r="L1472" s="32"/>
      <c r="N1472" s="32"/>
      <c r="O1472" s="32"/>
      <c r="AE1472" s="32"/>
      <c r="AF1472" s="624"/>
    </row>
    <row r="1473" spans="1:32" ht="15" hidden="1" customHeight="1" x14ac:dyDescent="0.25">
      <c r="A1473" s="32"/>
      <c r="B1473" s="32"/>
      <c r="L1473" s="32"/>
      <c r="N1473" s="32"/>
      <c r="O1473" s="32"/>
      <c r="AE1473" s="32"/>
      <c r="AF1473" s="624"/>
    </row>
    <row r="1474" spans="1:32" ht="15" hidden="1" customHeight="1" x14ac:dyDescent="0.25">
      <c r="A1474" s="32"/>
      <c r="B1474" s="32"/>
      <c r="L1474" s="32"/>
      <c r="N1474" s="32"/>
      <c r="O1474" s="32"/>
      <c r="AE1474" s="32"/>
      <c r="AF1474" s="624"/>
    </row>
    <row r="1475" spans="1:32" ht="15" hidden="1" customHeight="1" x14ac:dyDescent="0.25">
      <c r="A1475" s="32"/>
      <c r="B1475" s="32"/>
      <c r="L1475" s="32"/>
      <c r="N1475" s="32"/>
      <c r="O1475" s="32"/>
      <c r="AE1475" s="32"/>
      <c r="AF1475" s="624"/>
    </row>
    <row r="1476" spans="1:32" ht="15" hidden="1" customHeight="1" x14ac:dyDescent="0.25">
      <c r="A1476" s="32"/>
      <c r="B1476" s="32"/>
      <c r="L1476" s="32"/>
      <c r="N1476" s="32"/>
      <c r="O1476" s="32"/>
      <c r="AE1476" s="32"/>
      <c r="AF1476" s="624"/>
    </row>
    <row r="1477" spans="1:32" ht="15" hidden="1" customHeight="1" x14ac:dyDescent="0.25">
      <c r="A1477" s="32"/>
      <c r="B1477" s="32"/>
      <c r="L1477" s="32"/>
      <c r="N1477" s="32"/>
      <c r="O1477" s="32"/>
      <c r="AE1477" s="32"/>
      <c r="AF1477" s="624"/>
    </row>
    <row r="1478" spans="1:32" ht="15" hidden="1" customHeight="1" x14ac:dyDescent="0.25">
      <c r="A1478" s="32"/>
      <c r="B1478" s="32"/>
      <c r="L1478" s="32"/>
      <c r="N1478" s="32"/>
      <c r="O1478" s="32"/>
      <c r="AE1478" s="32"/>
      <c r="AF1478" s="624"/>
    </row>
    <row r="1479" spans="1:32" ht="15" hidden="1" customHeight="1" x14ac:dyDescent="0.25">
      <c r="A1479" s="32"/>
      <c r="B1479" s="32"/>
      <c r="L1479" s="32"/>
      <c r="N1479" s="32"/>
      <c r="O1479" s="32"/>
      <c r="AE1479" s="32"/>
      <c r="AF1479" s="624"/>
    </row>
    <row r="1480" spans="1:32" ht="15" hidden="1" customHeight="1" x14ac:dyDescent="0.25">
      <c r="A1480" s="32"/>
      <c r="B1480" s="32"/>
      <c r="L1480" s="32"/>
      <c r="N1480" s="32"/>
      <c r="O1480" s="32"/>
      <c r="AE1480" s="32"/>
      <c r="AF1480" s="624"/>
    </row>
    <row r="1481" spans="1:32" ht="15" hidden="1" customHeight="1" x14ac:dyDescent="0.25">
      <c r="A1481" s="32"/>
      <c r="B1481" s="32"/>
      <c r="L1481" s="32"/>
      <c r="N1481" s="32"/>
      <c r="O1481" s="32"/>
      <c r="AE1481" s="32"/>
      <c r="AF1481" s="624"/>
    </row>
    <row r="1482" spans="1:32" ht="15" hidden="1" customHeight="1" x14ac:dyDescent="0.25">
      <c r="A1482" s="32"/>
      <c r="B1482" s="32"/>
      <c r="L1482" s="32"/>
      <c r="N1482" s="32"/>
      <c r="O1482" s="32"/>
      <c r="AE1482" s="32"/>
      <c r="AF1482" s="624"/>
    </row>
    <row r="1483" spans="1:32" ht="15" hidden="1" customHeight="1" x14ac:dyDescent="0.25">
      <c r="A1483" s="32"/>
      <c r="B1483" s="32"/>
      <c r="L1483" s="32"/>
      <c r="N1483" s="32"/>
      <c r="O1483" s="32"/>
      <c r="AE1483" s="32"/>
      <c r="AF1483" s="624"/>
    </row>
    <row r="1484" spans="1:32" ht="15" hidden="1" customHeight="1" x14ac:dyDescent="0.25">
      <c r="A1484" s="32"/>
      <c r="B1484" s="32"/>
      <c r="L1484" s="32"/>
      <c r="N1484" s="32"/>
      <c r="O1484" s="32"/>
      <c r="AE1484" s="32"/>
      <c r="AF1484" s="624"/>
    </row>
    <row r="1485" spans="1:32" ht="15" hidden="1" customHeight="1" x14ac:dyDescent="0.25">
      <c r="A1485" s="32"/>
      <c r="B1485" s="32"/>
      <c r="L1485" s="32"/>
      <c r="N1485" s="32"/>
      <c r="O1485" s="32"/>
      <c r="AE1485" s="32"/>
      <c r="AF1485" s="624"/>
    </row>
    <row r="1486" spans="1:32" ht="15" hidden="1" customHeight="1" x14ac:dyDescent="0.25">
      <c r="A1486" s="32"/>
      <c r="B1486" s="32"/>
      <c r="L1486" s="32"/>
      <c r="N1486" s="32"/>
      <c r="O1486" s="32"/>
      <c r="AE1486" s="32"/>
      <c r="AF1486" s="624"/>
    </row>
    <row r="1487" spans="1:32" ht="15" hidden="1" customHeight="1" x14ac:dyDescent="0.25">
      <c r="A1487" s="32"/>
      <c r="B1487" s="32"/>
      <c r="L1487" s="32"/>
      <c r="N1487" s="32"/>
      <c r="O1487" s="32"/>
      <c r="AE1487" s="32"/>
      <c r="AF1487" s="624"/>
    </row>
    <row r="1488" spans="1:32" ht="15" hidden="1" customHeight="1" x14ac:dyDescent="0.25">
      <c r="A1488" s="32"/>
      <c r="B1488" s="32"/>
      <c r="L1488" s="32"/>
      <c r="N1488" s="32"/>
      <c r="O1488" s="32"/>
      <c r="AE1488" s="32"/>
      <c r="AF1488" s="624"/>
    </row>
    <row r="1489" spans="1:32" ht="15" hidden="1" customHeight="1" x14ac:dyDescent="0.25">
      <c r="A1489" s="32"/>
      <c r="B1489" s="32"/>
      <c r="L1489" s="32"/>
      <c r="N1489" s="32"/>
      <c r="O1489" s="32"/>
      <c r="AE1489" s="32"/>
      <c r="AF1489" s="624"/>
    </row>
    <row r="1490" spans="1:32" ht="15" hidden="1" customHeight="1" x14ac:dyDescent="0.25">
      <c r="A1490" s="32"/>
      <c r="B1490" s="32"/>
      <c r="L1490" s="32"/>
      <c r="N1490" s="32"/>
      <c r="O1490" s="32"/>
      <c r="AE1490" s="32"/>
      <c r="AF1490" s="624"/>
    </row>
    <row r="1491" spans="1:32" ht="15" hidden="1" customHeight="1" x14ac:dyDescent="0.25">
      <c r="A1491" s="32"/>
      <c r="B1491" s="32"/>
      <c r="L1491" s="32"/>
      <c r="N1491" s="32"/>
      <c r="O1491" s="32"/>
      <c r="AE1491" s="32"/>
      <c r="AF1491" s="624"/>
    </row>
    <row r="1492" spans="1:32" ht="15" hidden="1" customHeight="1" x14ac:dyDescent="0.25">
      <c r="A1492" s="32"/>
      <c r="B1492" s="32"/>
      <c r="L1492" s="32"/>
      <c r="N1492" s="32"/>
      <c r="O1492" s="32"/>
      <c r="AE1492" s="32"/>
      <c r="AF1492" s="624"/>
    </row>
    <row r="1493" spans="1:32" ht="15" hidden="1" customHeight="1" x14ac:dyDescent="0.25">
      <c r="A1493" s="32"/>
      <c r="B1493" s="32"/>
      <c r="L1493" s="32"/>
      <c r="N1493" s="32"/>
      <c r="O1493" s="32"/>
      <c r="AE1493" s="32"/>
      <c r="AF1493" s="624"/>
    </row>
    <row r="1494" spans="1:32" ht="15" hidden="1" customHeight="1" x14ac:dyDescent="0.25">
      <c r="A1494" s="32"/>
      <c r="B1494" s="32"/>
      <c r="L1494" s="32"/>
      <c r="N1494" s="32"/>
      <c r="O1494" s="32"/>
      <c r="AE1494" s="32"/>
      <c r="AF1494" s="624"/>
    </row>
    <row r="1495" spans="1:32" ht="15" hidden="1" customHeight="1" x14ac:dyDescent="0.25">
      <c r="A1495" s="32"/>
      <c r="B1495" s="32"/>
      <c r="L1495" s="32"/>
      <c r="N1495" s="32"/>
      <c r="O1495" s="32"/>
      <c r="AE1495" s="32"/>
      <c r="AF1495" s="624"/>
    </row>
    <row r="1496" spans="1:32" ht="15" hidden="1" customHeight="1" x14ac:dyDescent="0.25">
      <c r="A1496" s="32"/>
      <c r="B1496" s="32"/>
      <c r="L1496" s="32"/>
      <c r="N1496" s="32"/>
      <c r="O1496" s="32"/>
      <c r="AE1496" s="32"/>
      <c r="AF1496" s="624"/>
    </row>
    <row r="1497" spans="1:32" ht="15" hidden="1" customHeight="1" x14ac:dyDescent="0.25">
      <c r="A1497" s="32"/>
      <c r="B1497" s="32"/>
      <c r="L1497" s="32"/>
      <c r="N1497" s="32"/>
      <c r="O1497" s="32"/>
      <c r="AE1497" s="32"/>
      <c r="AF1497" s="624"/>
    </row>
    <row r="1498" spans="1:32" ht="15" hidden="1" customHeight="1" x14ac:dyDescent="0.25">
      <c r="A1498" s="32"/>
      <c r="B1498" s="32"/>
      <c r="L1498" s="32"/>
      <c r="N1498" s="32"/>
      <c r="O1498" s="32"/>
      <c r="AE1498" s="32"/>
      <c r="AF1498" s="624"/>
    </row>
    <row r="1499" spans="1:32" ht="15" hidden="1" customHeight="1" x14ac:dyDescent="0.25">
      <c r="A1499" s="32"/>
      <c r="B1499" s="32"/>
      <c r="L1499" s="32"/>
      <c r="N1499" s="32"/>
      <c r="O1499" s="32"/>
      <c r="AE1499" s="32"/>
      <c r="AF1499" s="624"/>
    </row>
    <row r="1500" spans="1:32" ht="15" hidden="1" customHeight="1" x14ac:dyDescent="0.25">
      <c r="A1500" s="32"/>
      <c r="B1500" s="32"/>
      <c r="L1500" s="32"/>
      <c r="N1500" s="32"/>
      <c r="O1500" s="32"/>
      <c r="AE1500" s="32"/>
      <c r="AF1500" s="624"/>
    </row>
    <row r="1501" spans="1:32" ht="15" hidden="1" customHeight="1" x14ac:dyDescent="0.25">
      <c r="A1501" s="32"/>
      <c r="B1501" s="32"/>
      <c r="L1501" s="32"/>
      <c r="N1501" s="32"/>
      <c r="O1501" s="32"/>
      <c r="AE1501" s="32"/>
      <c r="AF1501" s="624"/>
    </row>
    <row r="1502" spans="1:32" ht="15" hidden="1" customHeight="1" x14ac:dyDescent="0.25">
      <c r="A1502" s="32"/>
      <c r="B1502" s="32"/>
      <c r="L1502" s="32"/>
      <c r="N1502" s="32"/>
      <c r="O1502" s="32"/>
      <c r="AE1502" s="32"/>
      <c r="AF1502" s="624"/>
    </row>
    <row r="1503" spans="1:32" ht="15" hidden="1" customHeight="1" x14ac:dyDescent="0.25">
      <c r="A1503" s="32"/>
      <c r="B1503" s="32"/>
      <c r="L1503" s="32"/>
      <c r="N1503" s="32"/>
      <c r="O1503" s="32"/>
      <c r="AE1503" s="32"/>
      <c r="AF1503" s="624"/>
    </row>
    <row r="1504" spans="1:32" ht="15" hidden="1" customHeight="1" x14ac:dyDescent="0.25">
      <c r="A1504" s="32"/>
      <c r="B1504" s="32"/>
      <c r="L1504" s="32"/>
      <c r="N1504" s="32"/>
      <c r="O1504" s="32"/>
      <c r="AE1504" s="32"/>
      <c r="AF1504" s="624"/>
    </row>
    <row r="1505" spans="1:32" ht="15" hidden="1" customHeight="1" x14ac:dyDescent="0.25">
      <c r="A1505" s="32"/>
      <c r="B1505" s="32"/>
      <c r="L1505" s="32"/>
      <c r="N1505" s="32"/>
      <c r="O1505" s="32"/>
      <c r="AE1505" s="32"/>
      <c r="AF1505" s="624"/>
    </row>
    <row r="1506" spans="1:32" ht="15" hidden="1" customHeight="1" x14ac:dyDescent="0.25">
      <c r="A1506" s="32"/>
      <c r="B1506" s="32"/>
      <c r="L1506" s="32"/>
      <c r="N1506" s="32"/>
      <c r="O1506" s="32"/>
      <c r="AE1506" s="32"/>
      <c r="AF1506" s="624"/>
    </row>
    <row r="1507" spans="1:32" ht="15" hidden="1" customHeight="1" x14ac:dyDescent="0.25">
      <c r="A1507" s="32"/>
      <c r="B1507" s="32"/>
      <c r="L1507" s="32"/>
      <c r="N1507" s="32"/>
      <c r="O1507" s="32"/>
      <c r="AE1507" s="32"/>
      <c r="AF1507" s="624"/>
    </row>
    <row r="1508" spans="1:32" ht="15" hidden="1" customHeight="1" x14ac:dyDescent="0.25">
      <c r="A1508" s="32"/>
      <c r="B1508" s="32"/>
      <c r="L1508" s="32"/>
      <c r="N1508" s="32"/>
      <c r="O1508" s="32"/>
      <c r="AE1508" s="32"/>
      <c r="AF1508" s="624"/>
    </row>
    <row r="1509" spans="1:32" ht="15" hidden="1" customHeight="1" x14ac:dyDescent="0.25">
      <c r="A1509" s="32"/>
      <c r="B1509" s="32"/>
      <c r="L1509" s="32"/>
      <c r="N1509" s="32"/>
      <c r="O1509" s="32"/>
      <c r="AE1509" s="32"/>
      <c r="AF1509" s="624"/>
    </row>
    <row r="1510" spans="1:32" ht="15" hidden="1" customHeight="1" x14ac:dyDescent="0.25">
      <c r="A1510" s="32"/>
      <c r="B1510" s="32"/>
      <c r="L1510" s="32"/>
      <c r="N1510" s="32"/>
      <c r="O1510" s="32"/>
      <c r="AE1510" s="32"/>
      <c r="AF1510" s="624"/>
    </row>
    <row r="1511" spans="1:32" ht="15" hidden="1" customHeight="1" x14ac:dyDescent="0.25">
      <c r="A1511" s="32"/>
      <c r="B1511" s="32"/>
      <c r="L1511" s="32"/>
      <c r="N1511" s="32"/>
      <c r="O1511" s="32"/>
      <c r="AE1511" s="32"/>
      <c r="AF1511" s="624"/>
    </row>
    <row r="1512" spans="1:32" ht="15" hidden="1" customHeight="1" x14ac:dyDescent="0.25">
      <c r="A1512" s="32"/>
      <c r="B1512" s="32"/>
      <c r="L1512" s="32"/>
      <c r="N1512" s="32"/>
      <c r="O1512" s="32"/>
      <c r="AE1512" s="32"/>
      <c r="AF1512" s="624"/>
    </row>
    <row r="1513" spans="1:32" ht="15" hidden="1" customHeight="1" x14ac:dyDescent="0.25">
      <c r="A1513" s="32"/>
      <c r="B1513" s="32"/>
      <c r="L1513" s="32"/>
      <c r="N1513" s="32"/>
      <c r="O1513" s="32"/>
      <c r="AE1513" s="32"/>
      <c r="AF1513" s="624"/>
    </row>
    <row r="1514" spans="1:32" ht="15" hidden="1" customHeight="1" x14ac:dyDescent="0.25">
      <c r="A1514" s="32"/>
      <c r="B1514" s="32"/>
      <c r="L1514" s="32"/>
      <c r="N1514" s="32"/>
      <c r="O1514" s="32"/>
      <c r="AE1514" s="32"/>
      <c r="AF1514" s="624"/>
    </row>
    <row r="1515" spans="1:32" ht="15" hidden="1" customHeight="1" x14ac:dyDescent="0.25">
      <c r="A1515" s="32"/>
      <c r="B1515" s="32"/>
      <c r="L1515" s="32"/>
      <c r="N1515" s="32"/>
      <c r="O1515" s="32"/>
      <c r="AE1515" s="32"/>
      <c r="AF1515" s="624"/>
    </row>
    <row r="1516" spans="1:32" ht="15" hidden="1" customHeight="1" x14ac:dyDescent="0.25">
      <c r="A1516" s="32"/>
      <c r="B1516" s="32"/>
      <c r="L1516" s="32"/>
      <c r="N1516" s="32"/>
      <c r="O1516" s="32"/>
      <c r="AE1516" s="32"/>
      <c r="AF1516" s="624"/>
    </row>
    <row r="1517" spans="1:32" ht="15" hidden="1" customHeight="1" x14ac:dyDescent="0.25">
      <c r="A1517" s="32"/>
      <c r="B1517" s="32"/>
      <c r="L1517" s="32"/>
      <c r="N1517" s="32"/>
      <c r="O1517" s="32"/>
      <c r="AE1517" s="32"/>
      <c r="AF1517" s="624"/>
    </row>
    <row r="1518" spans="1:32" ht="15" hidden="1" customHeight="1" x14ac:dyDescent="0.25">
      <c r="A1518" s="32"/>
      <c r="B1518" s="32"/>
      <c r="L1518" s="32"/>
      <c r="N1518" s="32"/>
      <c r="O1518" s="32"/>
      <c r="AE1518" s="32"/>
      <c r="AF1518" s="624"/>
    </row>
    <row r="1519" spans="1:32" ht="15" hidden="1" customHeight="1" x14ac:dyDescent="0.25">
      <c r="A1519" s="32"/>
      <c r="B1519" s="32"/>
      <c r="L1519" s="32"/>
      <c r="N1519" s="32"/>
      <c r="O1519" s="32"/>
      <c r="AE1519" s="32"/>
      <c r="AF1519" s="624"/>
    </row>
    <row r="1520" spans="1:32" ht="15" hidden="1" customHeight="1" x14ac:dyDescent="0.25">
      <c r="A1520" s="32"/>
      <c r="B1520" s="32"/>
      <c r="L1520" s="32"/>
      <c r="N1520" s="32"/>
      <c r="O1520" s="32"/>
      <c r="AE1520" s="32"/>
      <c r="AF1520" s="624"/>
    </row>
    <row r="1521" spans="1:32" ht="15" hidden="1" customHeight="1" x14ac:dyDescent="0.25">
      <c r="A1521" s="32"/>
      <c r="B1521" s="32"/>
      <c r="L1521" s="32"/>
      <c r="N1521" s="32"/>
      <c r="O1521" s="32"/>
      <c r="AE1521" s="32"/>
      <c r="AF1521" s="624"/>
    </row>
    <row r="1522" spans="1:32" ht="15" hidden="1" customHeight="1" x14ac:dyDescent="0.25">
      <c r="A1522" s="32"/>
      <c r="B1522" s="32"/>
      <c r="L1522" s="32"/>
      <c r="N1522" s="32"/>
      <c r="O1522" s="32"/>
      <c r="AE1522" s="32"/>
      <c r="AF1522" s="624"/>
    </row>
    <row r="1523" spans="1:32" ht="15" hidden="1" customHeight="1" x14ac:dyDescent="0.25">
      <c r="A1523" s="32"/>
      <c r="B1523" s="32"/>
      <c r="L1523" s="32"/>
      <c r="N1523" s="32"/>
      <c r="O1523" s="32"/>
      <c r="AE1523" s="32"/>
      <c r="AF1523" s="624"/>
    </row>
    <row r="1524" spans="1:32" ht="15" hidden="1" customHeight="1" x14ac:dyDescent="0.25">
      <c r="A1524" s="32"/>
      <c r="B1524" s="32"/>
      <c r="L1524" s="32"/>
      <c r="N1524" s="32"/>
      <c r="O1524" s="32"/>
      <c r="AE1524" s="32"/>
      <c r="AF1524" s="624"/>
    </row>
    <row r="1525" spans="1:32" ht="15" hidden="1" customHeight="1" x14ac:dyDescent="0.25">
      <c r="A1525" s="32"/>
      <c r="B1525" s="32"/>
      <c r="L1525" s="32"/>
      <c r="N1525" s="32"/>
      <c r="O1525" s="32"/>
      <c r="AE1525" s="32"/>
      <c r="AF1525" s="624"/>
    </row>
    <row r="1526" spans="1:32" ht="15" hidden="1" customHeight="1" x14ac:dyDescent="0.25">
      <c r="A1526" s="32"/>
      <c r="B1526" s="32"/>
      <c r="L1526" s="32"/>
      <c r="N1526" s="32"/>
      <c r="O1526" s="32"/>
      <c r="AE1526" s="32"/>
      <c r="AF1526" s="624"/>
    </row>
    <row r="1527" spans="1:32" ht="15" hidden="1" customHeight="1" x14ac:dyDescent="0.25">
      <c r="A1527" s="32"/>
      <c r="B1527" s="32"/>
      <c r="L1527" s="32"/>
      <c r="N1527" s="32"/>
      <c r="O1527" s="32"/>
      <c r="AE1527" s="32"/>
      <c r="AF1527" s="624"/>
    </row>
    <row r="1528" spans="1:32" ht="15" hidden="1" customHeight="1" x14ac:dyDescent="0.25">
      <c r="A1528" s="32"/>
      <c r="B1528" s="32"/>
      <c r="L1528" s="32"/>
      <c r="N1528" s="32"/>
      <c r="O1528" s="32"/>
      <c r="AE1528" s="32"/>
      <c r="AF1528" s="624"/>
    </row>
    <row r="1529" spans="1:32" ht="15" hidden="1" customHeight="1" x14ac:dyDescent="0.25">
      <c r="A1529" s="32"/>
      <c r="B1529" s="32"/>
      <c r="L1529" s="32"/>
      <c r="N1529" s="32"/>
      <c r="O1529" s="32"/>
      <c r="AE1529" s="32"/>
      <c r="AF1529" s="624"/>
    </row>
    <row r="1530" spans="1:32" ht="15" hidden="1" customHeight="1" x14ac:dyDescent="0.25">
      <c r="A1530" s="32"/>
      <c r="B1530" s="32"/>
      <c r="L1530" s="32"/>
      <c r="N1530" s="32"/>
      <c r="O1530" s="32"/>
      <c r="AE1530" s="32"/>
      <c r="AF1530" s="624"/>
    </row>
    <row r="1531" spans="1:32" ht="15" hidden="1" customHeight="1" x14ac:dyDescent="0.25">
      <c r="A1531" s="32"/>
      <c r="B1531" s="32"/>
      <c r="L1531" s="32"/>
      <c r="N1531" s="32"/>
      <c r="O1531" s="32"/>
      <c r="AE1531" s="32"/>
      <c r="AF1531" s="624"/>
    </row>
    <row r="1532" spans="1:32" ht="15" hidden="1" customHeight="1" x14ac:dyDescent="0.25">
      <c r="A1532" s="32"/>
      <c r="B1532" s="32"/>
      <c r="L1532" s="32"/>
      <c r="N1532" s="32"/>
      <c r="O1532" s="32"/>
      <c r="AE1532" s="32"/>
      <c r="AF1532" s="624"/>
    </row>
    <row r="1533" spans="1:32" ht="15" hidden="1" customHeight="1" x14ac:dyDescent="0.25">
      <c r="A1533" s="32"/>
      <c r="B1533" s="32"/>
      <c r="L1533" s="32"/>
      <c r="N1533" s="32"/>
      <c r="O1533" s="32"/>
      <c r="AE1533" s="32"/>
      <c r="AF1533" s="624"/>
    </row>
    <row r="1534" spans="1:32" ht="15" hidden="1" customHeight="1" x14ac:dyDescent="0.25">
      <c r="A1534" s="32"/>
      <c r="B1534" s="32"/>
      <c r="L1534" s="32"/>
      <c r="N1534" s="32"/>
      <c r="O1534" s="32"/>
      <c r="AE1534" s="32"/>
      <c r="AF1534" s="624"/>
    </row>
    <row r="1535" spans="1:32" ht="15" hidden="1" customHeight="1" x14ac:dyDescent="0.25">
      <c r="A1535" s="32"/>
      <c r="B1535" s="32"/>
      <c r="L1535" s="32"/>
      <c r="N1535" s="32"/>
      <c r="O1535" s="32"/>
      <c r="AE1535" s="32"/>
      <c r="AF1535" s="624"/>
    </row>
    <row r="1536" spans="1:32" ht="15" hidden="1" customHeight="1" x14ac:dyDescent="0.25">
      <c r="A1536" s="32"/>
      <c r="B1536" s="32"/>
      <c r="L1536" s="32"/>
      <c r="N1536" s="32"/>
      <c r="O1536" s="32"/>
      <c r="AE1536" s="32"/>
      <c r="AF1536" s="624"/>
    </row>
    <row r="1537" spans="1:32" ht="15" hidden="1" customHeight="1" x14ac:dyDescent="0.25">
      <c r="A1537" s="32"/>
      <c r="B1537" s="32"/>
      <c r="L1537" s="32"/>
      <c r="N1537" s="32"/>
      <c r="O1537" s="32"/>
      <c r="AE1537" s="32"/>
      <c r="AF1537" s="624"/>
    </row>
    <row r="1538" spans="1:32" ht="15" hidden="1" customHeight="1" x14ac:dyDescent="0.25">
      <c r="A1538" s="32"/>
      <c r="B1538" s="32"/>
      <c r="L1538" s="32"/>
      <c r="N1538" s="32"/>
      <c r="O1538" s="32"/>
      <c r="AE1538" s="32"/>
      <c r="AF1538" s="624"/>
    </row>
    <row r="1539" spans="1:32" ht="15" hidden="1" customHeight="1" x14ac:dyDescent="0.25">
      <c r="A1539" s="32"/>
      <c r="B1539" s="32"/>
      <c r="L1539" s="32"/>
      <c r="N1539" s="32"/>
      <c r="O1539" s="32"/>
      <c r="AE1539" s="32"/>
      <c r="AF1539" s="624"/>
    </row>
    <row r="1540" spans="1:32" ht="15" hidden="1" customHeight="1" x14ac:dyDescent="0.25">
      <c r="A1540" s="32"/>
      <c r="B1540" s="32"/>
      <c r="L1540" s="32"/>
      <c r="N1540" s="32"/>
      <c r="O1540" s="32"/>
      <c r="AE1540" s="32"/>
      <c r="AF1540" s="624"/>
    </row>
    <row r="1541" spans="1:32" ht="15" hidden="1" customHeight="1" x14ac:dyDescent="0.25">
      <c r="A1541" s="32"/>
      <c r="B1541" s="32"/>
      <c r="L1541" s="32"/>
      <c r="N1541" s="32"/>
      <c r="O1541" s="32"/>
      <c r="AE1541" s="32"/>
      <c r="AF1541" s="624"/>
    </row>
    <row r="1542" spans="1:32" ht="15" hidden="1" customHeight="1" x14ac:dyDescent="0.25">
      <c r="A1542" s="32"/>
      <c r="B1542" s="32"/>
      <c r="L1542" s="32"/>
      <c r="N1542" s="32"/>
      <c r="O1542" s="32"/>
      <c r="AE1542" s="32"/>
      <c r="AF1542" s="624"/>
    </row>
    <row r="1543" spans="1:32" ht="15" hidden="1" customHeight="1" x14ac:dyDescent="0.25">
      <c r="A1543" s="32"/>
      <c r="B1543" s="32"/>
      <c r="L1543" s="32"/>
      <c r="N1543" s="32"/>
      <c r="O1543" s="32"/>
      <c r="AE1543" s="32"/>
      <c r="AF1543" s="624"/>
    </row>
    <row r="1544" spans="1:32" ht="15" hidden="1" customHeight="1" x14ac:dyDescent="0.25">
      <c r="A1544" s="32"/>
      <c r="B1544" s="32"/>
      <c r="L1544" s="32"/>
      <c r="N1544" s="32"/>
      <c r="O1544" s="32"/>
      <c r="AE1544" s="32"/>
      <c r="AF1544" s="624"/>
    </row>
    <row r="1545" spans="1:32" ht="15" hidden="1" customHeight="1" x14ac:dyDescent="0.25">
      <c r="A1545" s="32"/>
      <c r="B1545" s="32"/>
      <c r="L1545" s="32"/>
      <c r="N1545" s="32"/>
      <c r="O1545" s="32"/>
      <c r="AE1545" s="32"/>
      <c r="AF1545" s="624"/>
    </row>
    <row r="1546" spans="1:32" ht="15" hidden="1" customHeight="1" x14ac:dyDescent="0.25">
      <c r="A1546" s="32"/>
      <c r="B1546" s="32"/>
      <c r="L1546" s="32"/>
      <c r="N1546" s="32"/>
      <c r="O1546" s="32"/>
      <c r="AE1546" s="32"/>
      <c r="AF1546" s="624"/>
    </row>
    <row r="1547" spans="1:32" ht="15" hidden="1" customHeight="1" x14ac:dyDescent="0.25">
      <c r="A1547" s="32"/>
      <c r="B1547" s="32"/>
      <c r="L1547" s="32"/>
      <c r="N1547" s="32"/>
      <c r="O1547" s="32"/>
      <c r="AE1547" s="32"/>
      <c r="AF1547" s="624"/>
    </row>
    <row r="1548" spans="1:32" ht="15" hidden="1" customHeight="1" x14ac:dyDescent="0.25">
      <c r="A1548" s="32"/>
      <c r="B1548" s="32"/>
      <c r="L1548" s="32"/>
      <c r="N1548" s="32"/>
      <c r="O1548" s="32"/>
      <c r="AE1548" s="32"/>
      <c r="AF1548" s="624"/>
    </row>
    <row r="1549" spans="1:32" ht="15" hidden="1" customHeight="1" x14ac:dyDescent="0.25">
      <c r="A1549" s="32"/>
      <c r="B1549" s="32"/>
      <c r="L1549" s="32"/>
      <c r="N1549" s="32"/>
      <c r="O1549" s="32"/>
      <c r="AE1549" s="32"/>
      <c r="AF1549" s="624"/>
    </row>
    <row r="1550" spans="1:32" ht="15" hidden="1" customHeight="1" x14ac:dyDescent="0.25">
      <c r="A1550" s="32"/>
      <c r="B1550" s="32"/>
      <c r="L1550" s="32"/>
      <c r="N1550" s="32"/>
      <c r="O1550" s="32"/>
      <c r="AE1550" s="32"/>
      <c r="AF1550" s="624"/>
    </row>
    <row r="1551" spans="1:32" ht="15" hidden="1" customHeight="1" x14ac:dyDescent="0.25">
      <c r="A1551" s="32"/>
      <c r="B1551" s="32"/>
      <c r="L1551" s="32"/>
      <c r="N1551" s="32"/>
      <c r="O1551" s="32"/>
      <c r="AE1551" s="32"/>
      <c r="AF1551" s="624"/>
    </row>
    <row r="1552" spans="1:32" ht="15" hidden="1" customHeight="1" x14ac:dyDescent="0.25">
      <c r="A1552" s="32"/>
      <c r="B1552" s="32"/>
      <c r="L1552" s="32"/>
      <c r="N1552" s="32"/>
      <c r="O1552" s="32"/>
      <c r="AE1552" s="32"/>
      <c r="AF1552" s="624"/>
    </row>
    <row r="1553" spans="1:32" ht="15" hidden="1" customHeight="1" x14ac:dyDescent="0.25">
      <c r="A1553" s="32"/>
      <c r="B1553" s="32"/>
      <c r="L1553" s="32"/>
      <c r="N1553" s="32"/>
      <c r="O1553" s="32"/>
      <c r="AE1553" s="32"/>
      <c r="AF1553" s="624"/>
    </row>
    <row r="1554" spans="1:32" ht="15" hidden="1" customHeight="1" x14ac:dyDescent="0.25">
      <c r="A1554" s="32"/>
      <c r="B1554" s="32"/>
      <c r="L1554" s="32"/>
      <c r="N1554" s="32"/>
      <c r="O1554" s="32"/>
      <c r="AE1554" s="32"/>
      <c r="AF1554" s="624"/>
    </row>
    <row r="1555" spans="1:32" ht="15" hidden="1" customHeight="1" x14ac:dyDescent="0.25">
      <c r="A1555" s="32"/>
      <c r="B1555" s="32"/>
      <c r="L1555" s="32"/>
      <c r="N1555" s="32"/>
      <c r="O1555" s="32"/>
      <c r="AE1555" s="32"/>
      <c r="AF1555" s="624"/>
    </row>
    <row r="1556" spans="1:32" ht="15" hidden="1" customHeight="1" x14ac:dyDescent="0.25">
      <c r="A1556" s="32"/>
      <c r="B1556" s="32"/>
      <c r="L1556" s="32"/>
      <c r="N1556" s="32"/>
      <c r="O1556" s="32"/>
      <c r="AE1556" s="32"/>
      <c r="AF1556" s="624"/>
    </row>
    <row r="1557" spans="1:32" ht="15" hidden="1" customHeight="1" x14ac:dyDescent="0.25">
      <c r="A1557" s="32"/>
      <c r="B1557" s="32"/>
      <c r="L1557" s="32"/>
      <c r="N1557" s="32"/>
      <c r="O1557" s="32"/>
      <c r="AE1557" s="32"/>
      <c r="AF1557" s="624"/>
    </row>
    <row r="1558" spans="1:32" ht="15" hidden="1" customHeight="1" x14ac:dyDescent="0.25">
      <c r="A1558" s="32"/>
      <c r="B1558" s="32"/>
      <c r="L1558" s="32"/>
      <c r="N1558" s="32"/>
      <c r="O1558" s="32"/>
      <c r="AE1558" s="32"/>
      <c r="AF1558" s="624"/>
    </row>
    <row r="1559" spans="1:32" ht="15" hidden="1" customHeight="1" x14ac:dyDescent="0.25">
      <c r="A1559" s="32"/>
      <c r="B1559" s="32"/>
      <c r="L1559" s="32"/>
      <c r="N1559" s="32"/>
      <c r="O1559" s="32"/>
      <c r="AE1559" s="32"/>
      <c r="AF1559" s="624"/>
    </row>
    <row r="1560" spans="1:32" ht="15" hidden="1" customHeight="1" x14ac:dyDescent="0.25">
      <c r="A1560" s="32"/>
      <c r="B1560" s="32"/>
      <c r="L1560" s="32"/>
      <c r="N1560" s="32"/>
      <c r="O1560" s="32"/>
      <c r="AE1560" s="32"/>
      <c r="AF1560" s="624"/>
    </row>
    <row r="1561" spans="1:32" ht="15" hidden="1" customHeight="1" x14ac:dyDescent="0.25">
      <c r="A1561" s="32"/>
      <c r="B1561" s="32"/>
      <c r="L1561" s="32"/>
      <c r="N1561" s="32"/>
      <c r="O1561" s="32"/>
      <c r="AE1561" s="32"/>
      <c r="AF1561" s="624"/>
    </row>
    <row r="1562" spans="1:32" ht="15" hidden="1" customHeight="1" x14ac:dyDescent="0.25">
      <c r="A1562" s="32"/>
      <c r="B1562" s="32"/>
      <c r="L1562" s="32"/>
      <c r="N1562" s="32"/>
      <c r="O1562" s="32"/>
      <c r="AE1562" s="32"/>
      <c r="AF1562" s="624"/>
    </row>
    <row r="1563" spans="1:32" ht="15" hidden="1" customHeight="1" x14ac:dyDescent="0.25">
      <c r="A1563" s="32"/>
      <c r="B1563" s="32"/>
      <c r="L1563" s="32"/>
      <c r="N1563" s="32"/>
      <c r="O1563" s="32"/>
      <c r="AE1563" s="32"/>
      <c r="AF1563" s="624"/>
    </row>
    <row r="1564" spans="1:32" ht="15" hidden="1" customHeight="1" x14ac:dyDescent="0.25">
      <c r="A1564" s="32"/>
      <c r="B1564" s="32"/>
      <c r="L1564" s="32"/>
      <c r="N1564" s="32"/>
      <c r="O1564" s="32"/>
      <c r="AE1564" s="32"/>
      <c r="AF1564" s="624"/>
    </row>
    <row r="1565" spans="1:32" ht="15" hidden="1" customHeight="1" x14ac:dyDescent="0.25">
      <c r="A1565" s="32"/>
      <c r="B1565" s="32"/>
      <c r="L1565" s="32"/>
      <c r="N1565" s="32"/>
      <c r="O1565" s="32"/>
      <c r="AE1565" s="32"/>
      <c r="AF1565" s="624"/>
    </row>
    <row r="1566" spans="1:32" ht="15" hidden="1" customHeight="1" x14ac:dyDescent="0.25">
      <c r="A1566" s="32"/>
      <c r="B1566" s="32"/>
      <c r="L1566" s="32"/>
      <c r="N1566" s="32"/>
      <c r="O1566" s="32"/>
      <c r="AE1566" s="32"/>
      <c r="AF1566" s="624"/>
    </row>
    <row r="1567" spans="1:32" ht="15" hidden="1" customHeight="1" x14ac:dyDescent="0.25">
      <c r="A1567" s="32"/>
      <c r="B1567" s="32"/>
      <c r="L1567" s="32"/>
      <c r="N1567" s="32"/>
      <c r="O1567" s="32"/>
      <c r="AE1567" s="32"/>
      <c r="AF1567" s="624"/>
    </row>
    <row r="1568" spans="1:32" ht="15" hidden="1" customHeight="1" x14ac:dyDescent="0.25">
      <c r="A1568" s="32"/>
      <c r="B1568" s="32"/>
      <c r="L1568" s="32"/>
      <c r="N1568" s="32"/>
      <c r="O1568" s="32"/>
      <c r="AE1568" s="32"/>
      <c r="AF1568" s="624"/>
    </row>
    <row r="1569" spans="1:32" ht="15" hidden="1" customHeight="1" x14ac:dyDescent="0.25">
      <c r="A1569" s="32"/>
      <c r="B1569" s="32"/>
      <c r="L1569" s="32"/>
      <c r="N1569" s="32"/>
      <c r="O1569" s="32"/>
      <c r="AE1569" s="32"/>
      <c r="AF1569" s="624"/>
    </row>
    <row r="1570" spans="1:32" ht="15" hidden="1" customHeight="1" x14ac:dyDescent="0.25">
      <c r="A1570" s="32"/>
      <c r="B1570" s="32"/>
      <c r="L1570" s="32"/>
      <c r="N1570" s="32"/>
      <c r="O1570" s="32"/>
      <c r="AE1570" s="32"/>
      <c r="AF1570" s="624"/>
    </row>
    <row r="1571" spans="1:32" ht="15" hidden="1" customHeight="1" x14ac:dyDescent="0.25">
      <c r="A1571" s="32"/>
      <c r="B1571" s="32"/>
      <c r="L1571" s="32"/>
      <c r="N1571" s="32"/>
      <c r="O1571" s="32"/>
      <c r="AE1571" s="32"/>
      <c r="AF1571" s="624"/>
    </row>
    <row r="1572" spans="1:32" ht="15" hidden="1" customHeight="1" x14ac:dyDescent="0.25">
      <c r="A1572" s="32"/>
      <c r="B1572" s="32"/>
      <c r="L1572" s="32"/>
      <c r="N1572" s="32"/>
      <c r="O1572" s="32"/>
      <c r="AE1572" s="32"/>
      <c r="AF1572" s="624"/>
    </row>
    <row r="1573" spans="1:32" ht="15" hidden="1" customHeight="1" x14ac:dyDescent="0.25">
      <c r="A1573" s="32"/>
      <c r="B1573" s="32"/>
      <c r="L1573" s="32"/>
      <c r="N1573" s="32"/>
      <c r="O1573" s="32"/>
      <c r="AE1573" s="32"/>
      <c r="AF1573" s="624"/>
    </row>
    <row r="1574" spans="1:32" ht="15" hidden="1" customHeight="1" x14ac:dyDescent="0.25">
      <c r="A1574" s="32"/>
      <c r="B1574" s="32"/>
      <c r="L1574" s="32"/>
      <c r="N1574" s="32"/>
      <c r="O1574" s="32"/>
      <c r="AE1574" s="32"/>
      <c r="AF1574" s="624"/>
    </row>
    <row r="1575" spans="1:32" ht="15" hidden="1" customHeight="1" x14ac:dyDescent="0.25">
      <c r="A1575" s="32"/>
      <c r="B1575" s="32"/>
      <c r="L1575" s="32"/>
      <c r="N1575" s="32"/>
      <c r="O1575" s="32"/>
      <c r="AE1575" s="32"/>
      <c r="AF1575" s="624"/>
    </row>
    <row r="1576" spans="1:32" ht="15" hidden="1" customHeight="1" x14ac:dyDescent="0.25">
      <c r="A1576" s="32"/>
      <c r="B1576" s="32"/>
      <c r="L1576" s="32"/>
      <c r="N1576" s="32"/>
      <c r="O1576" s="32"/>
      <c r="AE1576" s="32"/>
      <c r="AF1576" s="624"/>
    </row>
    <row r="1577" spans="1:32" ht="15" hidden="1" customHeight="1" x14ac:dyDescent="0.25">
      <c r="A1577" s="32"/>
      <c r="B1577" s="32"/>
      <c r="L1577" s="32"/>
      <c r="N1577" s="32"/>
      <c r="O1577" s="32"/>
      <c r="AE1577" s="32"/>
      <c r="AF1577" s="624"/>
    </row>
    <row r="1578" spans="1:32" ht="15" hidden="1" customHeight="1" x14ac:dyDescent="0.25">
      <c r="A1578" s="32"/>
      <c r="B1578" s="32"/>
      <c r="L1578" s="32"/>
      <c r="N1578" s="32"/>
      <c r="O1578" s="32"/>
      <c r="AE1578" s="32"/>
      <c r="AF1578" s="624"/>
    </row>
    <row r="1579" spans="1:32" ht="15" hidden="1" customHeight="1" x14ac:dyDescent="0.25">
      <c r="A1579" s="32"/>
      <c r="B1579" s="32"/>
      <c r="L1579" s="32"/>
      <c r="N1579" s="32"/>
      <c r="O1579" s="32"/>
      <c r="AE1579" s="32"/>
      <c r="AF1579" s="624"/>
    </row>
    <row r="1580" spans="1:32" ht="15" hidden="1" customHeight="1" x14ac:dyDescent="0.25">
      <c r="A1580" s="32"/>
      <c r="B1580" s="32"/>
      <c r="L1580" s="32"/>
      <c r="N1580" s="32"/>
      <c r="O1580" s="32"/>
      <c r="AE1580" s="32"/>
      <c r="AF1580" s="624"/>
    </row>
    <row r="1581" spans="1:32" ht="15" hidden="1" customHeight="1" x14ac:dyDescent="0.25">
      <c r="A1581" s="32"/>
      <c r="B1581" s="32"/>
      <c r="L1581" s="32"/>
      <c r="N1581" s="32"/>
      <c r="O1581" s="32"/>
      <c r="AE1581" s="32"/>
      <c r="AF1581" s="624"/>
    </row>
    <row r="1582" spans="1:32" ht="15" hidden="1" customHeight="1" x14ac:dyDescent="0.25">
      <c r="A1582" s="32"/>
      <c r="B1582" s="32"/>
      <c r="L1582" s="32"/>
      <c r="N1582" s="32"/>
      <c r="O1582" s="32"/>
      <c r="AE1582" s="32"/>
      <c r="AF1582" s="624"/>
    </row>
    <row r="1583" spans="1:32" ht="15" hidden="1" customHeight="1" x14ac:dyDescent="0.25">
      <c r="A1583" s="32"/>
      <c r="B1583" s="32"/>
      <c r="L1583" s="32"/>
      <c r="N1583" s="32"/>
      <c r="O1583" s="32"/>
      <c r="AE1583" s="32"/>
      <c r="AF1583" s="624"/>
    </row>
    <row r="1584" spans="1:32" ht="15" hidden="1" customHeight="1" x14ac:dyDescent="0.25">
      <c r="A1584" s="32"/>
      <c r="B1584" s="32"/>
      <c r="L1584" s="32"/>
      <c r="N1584" s="32"/>
      <c r="O1584" s="32"/>
      <c r="AE1584" s="32"/>
      <c r="AF1584" s="624"/>
    </row>
    <row r="1585" spans="1:32" ht="15" hidden="1" customHeight="1" x14ac:dyDescent="0.25">
      <c r="A1585" s="32"/>
      <c r="B1585" s="32"/>
      <c r="L1585" s="32"/>
      <c r="N1585" s="32"/>
      <c r="O1585" s="32"/>
      <c r="AE1585" s="32"/>
      <c r="AF1585" s="624"/>
    </row>
    <row r="1586" spans="1:32" ht="15" hidden="1" customHeight="1" x14ac:dyDescent="0.25">
      <c r="A1586" s="32"/>
      <c r="B1586" s="32"/>
      <c r="L1586" s="32"/>
      <c r="N1586" s="32"/>
      <c r="O1586" s="32"/>
      <c r="AE1586" s="32"/>
      <c r="AF1586" s="624"/>
    </row>
    <row r="1587" spans="1:32" ht="15" hidden="1" customHeight="1" x14ac:dyDescent="0.25">
      <c r="A1587" s="32"/>
      <c r="B1587" s="32"/>
      <c r="L1587" s="32"/>
      <c r="N1587" s="32"/>
      <c r="O1587" s="32"/>
      <c r="AE1587" s="32"/>
      <c r="AF1587" s="624"/>
    </row>
    <row r="1588" spans="1:32" ht="15" hidden="1" customHeight="1" x14ac:dyDescent="0.25">
      <c r="A1588" s="32"/>
      <c r="B1588" s="32"/>
      <c r="L1588" s="32"/>
      <c r="N1588" s="32"/>
      <c r="O1588" s="32"/>
      <c r="AE1588" s="32"/>
      <c r="AF1588" s="624"/>
    </row>
    <row r="1589" spans="1:32" ht="15" hidden="1" customHeight="1" x14ac:dyDescent="0.25">
      <c r="A1589" s="32"/>
      <c r="B1589" s="32"/>
      <c r="L1589" s="32"/>
      <c r="N1589" s="32"/>
      <c r="O1589" s="32"/>
      <c r="AE1589" s="32"/>
      <c r="AF1589" s="624"/>
    </row>
    <row r="1590" spans="1:32" ht="15" hidden="1" customHeight="1" x14ac:dyDescent="0.25">
      <c r="A1590" s="32"/>
      <c r="B1590" s="32"/>
      <c r="L1590" s="32"/>
      <c r="N1590" s="32"/>
      <c r="O1590" s="32"/>
      <c r="AE1590" s="32"/>
      <c r="AF1590" s="624"/>
    </row>
    <row r="1591" spans="1:32" ht="15" hidden="1" customHeight="1" x14ac:dyDescent="0.25">
      <c r="A1591" s="32"/>
      <c r="B1591" s="32"/>
      <c r="L1591" s="32"/>
      <c r="N1591" s="32"/>
      <c r="O1591" s="32"/>
      <c r="AE1591" s="32"/>
      <c r="AF1591" s="624"/>
    </row>
    <row r="1592" spans="1:32" ht="15" hidden="1" customHeight="1" x14ac:dyDescent="0.25">
      <c r="A1592" s="32"/>
      <c r="B1592" s="32"/>
      <c r="L1592" s="32"/>
      <c r="N1592" s="32"/>
      <c r="O1592" s="32"/>
      <c r="AE1592" s="32"/>
      <c r="AF1592" s="624"/>
    </row>
    <row r="1593" spans="1:32" ht="15" hidden="1" customHeight="1" x14ac:dyDescent="0.25">
      <c r="A1593" s="32"/>
      <c r="B1593" s="32"/>
      <c r="L1593" s="32"/>
      <c r="N1593" s="32"/>
      <c r="O1593" s="32"/>
      <c r="AE1593" s="32"/>
      <c r="AF1593" s="624"/>
    </row>
    <row r="1594" spans="1:32" ht="15" hidden="1" customHeight="1" x14ac:dyDescent="0.25">
      <c r="A1594" s="32"/>
      <c r="B1594" s="32"/>
      <c r="L1594" s="32"/>
      <c r="N1594" s="32"/>
      <c r="O1594" s="32"/>
      <c r="AE1594" s="32"/>
      <c r="AF1594" s="624"/>
    </row>
    <row r="1595" spans="1:32" ht="15" hidden="1" customHeight="1" x14ac:dyDescent="0.25">
      <c r="A1595" s="32"/>
      <c r="B1595" s="32"/>
      <c r="L1595" s="32"/>
      <c r="N1595" s="32"/>
      <c r="O1595" s="32"/>
      <c r="AE1595" s="32"/>
      <c r="AF1595" s="624"/>
    </row>
    <row r="1596" spans="1:32" ht="15" hidden="1" customHeight="1" x14ac:dyDescent="0.25">
      <c r="A1596" s="32"/>
      <c r="B1596" s="32"/>
      <c r="L1596" s="32"/>
      <c r="N1596" s="32"/>
      <c r="O1596" s="32"/>
      <c r="AE1596" s="32"/>
      <c r="AF1596" s="624"/>
    </row>
    <row r="1597" spans="1:32" ht="15" hidden="1" customHeight="1" x14ac:dyDescent="0.25">
      <c r="A1597" s="32"/>
      <c r="B1597" s="32"/>
      <c r="L1597" s="32"/>
      <c r="N1597" s="32"/>
      <c r="O1597" s="32"/>
      <c r="AE1597" s="32"/>
      <c r="AF1597" s="624"/>
    </row>
    <row r="1598" spans="1:32" ht="15" hidden="1" customHeight="1" x14ac:dyDescent="0.25">
      <c r="A1598" s="32"/>
      <c r="B1598" s="32"/>
      <c r="L1598" s="32"/>
      <c r="N1598" s="32"/>
      <c r="O1598" s="32"/>
      <c r="AE1598" s="32"/>
      <c r="AF1598" s="624"/>
    </row>
    <row r="1599" spans="1:32" ht="15" hidden="1" customHeight="1" x14ac:dyDescent="0.25">
      <c r="A1599" s="32"/>
      <c r="B1599" s="32"/>
      <c r="L1599" s="32"/>
      <c r="N1599" s="32"/>
      <c r="O1599" s="32"/>
      <c r="AE1599" s="32"/>
      <c r="AF1599" s="624"/>
    </row>
    <row r="1600" spans="1:32" ht="15" hidden="1" customHeight="1" x14ac:dyDescent="0.25">
      <c r="A1600" s="32"/>
      <c r="B1600" s="32"/>
      <c r="L1600" s="32"/>
      <c r="N1600" s="32"/>
      <c r="O1600" s="32"/>
      <c r="AE1600" s="32"/>
      <c r="AF1600" s="624"/>
    </row>
    <row r="1601" spans="1:32" ht="15" hidden="1" customHeight="1" x14ac:dyDescent="0.25">
      <c r="A1601" s="32"/>
      <c r="B1601" s="32"/>
      <c r="L1601" s="32"/>
      <c r="N1601" s="32"/>
      <c r="O1601" s="32"/>
      <c r="AE1601" s="32"/>
      <c r="AF1601" s="624"/>
    </row>
    <row r="1602" spans="1:32" ht="15" hidden="1" customHeight="1" x14ac:dyDescent="0.25">
      <c r="A1602" s="32"/>
      <c r="B1602" s="32"/>
      <c r="L1602" s="32"/>
      <c r="N1602" s="32"/>
      <c r="O1602" s="32"/>
      <c r="AE1602" s="32"/>
      <c r="AF1602" s="624"/>
    </row>
    <row r="1603" spans="1:32" ht="15" hidden="1" customHeight="1" x14ac:dyDescent="0.25">
      <c r="A1603" s="32"/>
      <c r="B1603" s="32"/>
      <c r="L1603" s="32"/>
      <c r="N1603" s="32"/>
      <c r="O1603" s="32"/>
      <c r="AE1603" s="32"/>
      <c r="AF1603" s="624"/>
    </row>
    <row r="1604" spans="1:32" ht="15" hidden="1" customHeight="1" x14ac:dyDescent="0.25">
      <c r="A1604" s="32"/>
      <c r="B1604" s="32"/>
      <c r="L1604" s="32"/>
      <c r="N1604" s="32"/>
      <c r="O1604" s="32"/>
      <c r="AE1604" s="32"/>
      <c r="AF1604" s="624"/>
    </row>
    <row r="1605" spans="1:32" ht="15" hidden="1" customHeight="1" x14ac:dyDescent="0.25">
      <c r="A1605" s="32"/>
      <c r="B1605" s="32"/>
      <c r="L1605" s="32"/>
      <c r="N1605" s="32"/>
      <c r="O1605" s="32"/>
      <c r="AE1605" s="32"/>
      <c r="AF1605" s="624"/>
    </row>
    <row r="1606" spans="1:32" ht="15" hidden="1" customHeight="1" x14ac:dyDescent="0.25">
      <c r="A1606" s="32"/>
      <c r="B1606" s="32"/>
      <c r="L1606" s="32"/>
      <c r="N1606" s="32"/>
      <c r="O1606" s="32"/>
      <c r="AE1606" s="32"/>
      <c r="AF1606" s="624"/>
    </row>
    <row r="1607" spans="1:32" ht="15" hidden="1" customHeight="1" x14ac:dyDescent="0.25">
      <c r="A1607" s="32"/>
      <c r="B1607" s="32"/>
      <c r="L1607" s="32"/>
      <c r="N1607" s="32"/>
      <c r="O1607" s="32"/>
      <c r="AE1607" s="32"/>
      <c r="AF1607" s="624"/>
    </row>
    <row r="1608" spans="1:32" ht="15" hidden="1" customHeight="1" x14ac:dyDescent="0.25">
      <c r="A1608" s="32"/>
      <c r="B1608" s="32"/>
      <c r="L1608" s="32"/>
      <c r="N1608" s="32"/>
      <c r="O1608" s="32"/>
      <c r="AE1608" s="32"/>
      <c r="AF1608" s="624"/>
    </row>
    <row r="1609" spans="1:32" ht="15" hidden="1" customHeight="1" x14ac:dyDescent="0.25">
      <c r="A1609" s="32"/>
      <c r="B1609" s="32"/>
      <c r="L1609" s="32"/>
      <c r="N1609" s="32"/>
      <c r="O1609" s="32"/>
      <c r="AE1609" s="32"/>
      <c r="AF1609" s="624"/>
    </row>
    <row r="1610" spans="1:32" ht="15" hidden="1" customHeight="1" x14ac:dyDescent="0.25">
      <c r="A1610" s="32"/>
      <c r="B1610" s="32"/>
      <c r="L1610" s="32"/>
      <c r="N1610" s="32"/>
      <c r="O1610" s="32"/>
      <c r="AE1610" s="32"/>
      <c r="AF1610" s="624"/>
    </row>
    <row r="1611" spans="1:32" ht="15" hidden="1" customHeight="1" x14ac:dyDescent="0.25">
      <c r="A1611" s="32"/>
      <c r="B1611" s="32"/>
      <c r="L1611" s="32"/>
      <c r="N1611" s="32"/>
      <c r="O1611" s="32"/>
      <c r="AE1611" s="32"/>
      <c r="AF1611" s="624"/>
    </row>
    <row r="1612" spans="1:32" ht="15" hidden="1" customHeight="1" x14ac:dyDescent="0.25">
      <c r="A1612" s="32"/>
      <c r="B1612" s="32"/>
      <c r="L1612" s="32"/>
      <c r="N1612" s="32"/>
      <c r="O1612" s="32"/>
      <c r="AE1612" s="32"/>
      <c r="AF1612" s="624"/>
    </row>
    <row r="1613" spans="1:32" ht="15" hidden="1" customHeight="1" x14ac:dyDescent="0.25">
      <c r="A1613" s="32"/>
      <c r="B1613" s="32"/>
      <c r="L1613" s="32"/>
      <c r="N1613" s="32"/>
      <c r="O1613" s="32"/>
      <c r="AE1613" s="32"/>
      <c r="AF1613" s="624"/>
    </row>
    <row r="1614" spans="1:32" ht="15" hidden="1" customHeight="1" x14ac:dyDescent="0.25">
      <c r="A1614" s="32"/>
      <c r="B1614" s="32"/>
      <c r="L1614" s="32"/>
      <c r="N1614" s="32"/>
      <c r="O1614" s="32"/>
      <c r="AE1614" s="32"/>
      <c r="AF1614" s="624"/>
    </row>
    <row r="1615" spans="1:32" ht="15" hidden="1" customHeight="1" x14ac:dyDescent="0.25">
      <c r="A1615" s="32"/>
      <c r="B1615" s="32"/>
      <c r="L1615" s="32"/>
      <c r="N1615" s="32"/>
      <c r="O1615" s="32"/>
      <c r="AE1615" s="32"/>
      <c r="AF1615" s="624"/>
    </row>
    <row r="1616" spans="1:32" ht="15" hidden="1" customHeight="1" x14ac:dyDescent="0.25">
      <c r="A1616" s="32"/>
      <c r="B1616" s="32"/>
      <c r="L1616" s="32"/>
      <c r="N1616" s="32"/>
      <c r="O1616" s="32"/>
      <c r="AE1616" s="32"/>
      <c r="AF1616" s="624"/>
    </row>
    <row r="1617" spans="1:32" ht="15" hidden="1" customHeight="1" x14ac:dyDescent="0.25">
      <c r="A1617" s="32"/>
      <c r="B1617" s="32"/>
      <c r="L1617" s="32"/>
      <c r="N1617" s="32"/>
      <c r="O1617" s="32"/>
      <c r="AE1617" s="32"/>
      <c r="AF1617" s="624"/>
    </row>
    <row r="1618" spans="1:32" ht="15" hidden="1" customHeight="1" x14ac:dyDescent="0.25">
      <c r="A1618" s="32"/>
      <c r="B1618" s="32"/>
      <c r="L1618" s="32"/>
      <c r="N1618" s="32"/>
      <c r="O1618" s="32"/>
      <c r="AE1618" s="32"/>
      <c r="AF1618" s="624"/>
    </row>
    <row r="1619" spans="1:32" ht="15" hidden="1" customHeight="1" x14ac:dyDescent="0.25">
      <c r="A1619" s="32"/>
      <c r="B1619" s="32"/>
      <c r="L1619" s="32"/>
      <c r="N1619" s="32"/>
      <c r="O1619" s="32"/>
      <c r="AE1619" s="32"/>
      <c r="AF1619" s="624"/>
    </row>
    <row r="1620" spans="1:32" ht="15" hidden="1" customHeight="1" x14ac:dyDescent="0.25">
      <c r="A1620" s="32"/>
      <c r="B1620" s="32"/>
      <c r="L1620" s="32"/>
      <c r="N1620" s="32"/>
      <c r="O1620" s="32"/>
      <c r="AE1620" s="32"/>
      <c r="AF1620" s="624"/>
    </row>
    <row r="1621" spans="1:32" ht="15" hidden="1" customHeight="1" x14ac:dyDescent="0.25">
      <c r="A1621" s="32"/>
      <c r="B1621" s="32"/>
      <c r="L1621" s="32"/>
      <c r="N1621" s="32"/>
      <c r="O1621" s="32"/>
      <c r="AE1621" s="32"/>
      <c r="AF1621" s="624"/>
    </row>
    <row r="1622" spans="1:32" ht="15" hidden="1" customHeight="1" x14ac:dyDescent="0.25">
      <c r="A1622" s="32"/>
      <c r="B1622" s="32"/>
      <c r="L1622" s="32"/>
      <c r="N1622" s="32"/>
      <c r="O1622" s="32"/>
      <c r="AE1622" s="32"/>
      <c r="AF1622" s="624"/>
    </row>
    <row r="1623" spans="1:32" ht="15" hidden="1" customHeight="1" x14ac:dyDescent="0.25">
      <c r="A1623" s="32"/>
      <c r="B1623" s="32"/>
      <c r="L1623" s="32"/>
      <c r="N1623" s="32"/>
      <c r="O1623" s="32"/>
      <c r="AE1623" s="32"/>
      <c r="AF1623" s="624"/>
    </row>
    <row r="1624" spans="1:32" ht="15" hidden="1" customHeight="1" x14ac:dyDescent="0.25">
      <c r="A1624" s="32"/>
      <c r="B1624" s="32"/>
      <c r="L1624" s="32"/>
      <c r="N1624" s="32"/>
      <c r="O1624" s="32"/>
      <c r="AE1624" s="32"/>
      <c r="AF1624" s="624"/>
    </row>
    <row r="1625" spans="1:32" ht="15" hidden="1" customHeight="1" x14ac:dyDescent="0.25">
      <c r="A1625" s="32"/>
      <c r="B1625" s="32"/>
      <c r="L1625" s="32"/>
      <c r="N1625" s="32"/>
      <c r="O1625" s="32"/>
      <c r="AE1625" s="32"/>
      <c r="AF1625" s="624"/>
    </row>
    <row r="1626" spans="1:32" ht="15" hidden="1" customHeight="1" x14ac:dyDescent="0.25">
      <c r="A1626" s="32"/>
      <c r="B1626" s="32"/>
      <c r="L1626" s="32"/>
      <c r="N1626" s="32"/>
      <c r="O1626" s="32"/>
      <c r="AE1626" s="32"/>
      <c r="AF1626" s="624"/>
    </row>
    <row r="1627" spans="1:32" ht="15" hidden="1" customHeight="1" x14ac:dyDescent="0.25">
      <c r="A1627" s="32"/>
      <c r="B1627" s="32"/>
      <c r="L1627" s="32"/>
      <c r="N1627" s="32"/>
      <c r="O1627" s="32"/>
      <c r="AE1627" s="32"/>
      <c r="AF1627" s="624"/>
    </row>
    <row r="1628" spans="1:32" ht="15" hidden="1" customHeight="1" x14ac:dyDescent="0.25">
      <c r="A1628" s="32"/>
      <c r="B1628" s="32"/>
      <c r="L1628" s="32"/>
      <c r="N1628" s="32"/>
      <c r="O1628" s="32"/>
      <c r="AE1628" s="32"/>
      <c r="AF1628" s="624"/>
    </row>
    <row r="1629" spans="1:32" ht="15" hidden="1" customHeight="1" x14ac:dyDescent="0.25">
      <c r="A1629" s="32"/>
      <c r="B1629" s="32"/>
      <c r="L1629" s="32"/>
      <c r="N1629" s="32"/>
      <c r="O1629" s="32"/>
      <c r="AE1629" s="32"/>
      <c r="AF1629" s="624"/>
    </row>
    <row r="1630" spans="1:32" ht="15" hidden="1" customHeight="1" x14ac:dyDescent="0.25">
      <c r="A1630" s="32"/>
      <c r="B1630" s="32"/>
      <c r="L1630" s="32"/>
      <c r="N1630" s="32"/>
      <c r="O1630" s="32"/>
      <c r="AE1630" s="32"/>
      <c r="AF1630" s="624"/>
    </row>
    <row r="1631" spans="1:32" ht="15" hidden="1" customHeight="1" x14ac:dyDescent="0.25">
      <c r="A1631" s="32"/>
      <c r="B1631" s="32"/>
      <c r="L1631" s="32"/>
      <c r="N1631" s="32"/>
      <c r="O1631" s="32"/>
      <c r="AE1631" s="32"/>
      <c r="AF1631" s="624"/>
    </row>
    <row r="1632" spans="1:32" ht="15" hidden="1" customHeight="1" x14ac:dyDescent="0.25">
      <c r="A1632" s="32"/>
      <c r="B1632" s="32"/>
      <c r="L1632" s="32"/>
      <c r="N1632" s="32"/>
      <c r="O1632" s="32"/>
      <c r="AE1632" s="32"/>
      <c r="AF1632" s="624"/>
    </row>
    <row r="1633" spans="1:32" ht="15" hidden="1" customHeight="1" x14ac:dyDescent="0.25">
      <c r="A1633" s="32"/>
      <c r="B1633" s="32"/>
      <c r="L1633" s="32"/>
      <c r="N1633" s="32"/>
      <c r="O1633" s="32"/>
      <c r="AE1633" s="32"/>
      <c r="AF1633" s="624"/>
    </row>
    <row r="1634" spans="1:32" ht="15" hidden="1" customHeight="1" x14ac:dyDescent="0.25">
      <c r="A1634" s="32"/>
      <c r="B1634" s="32"/>
      <c r="L1634" s="32"/>
      <c r="N1634" s="32"/>
      <c r="O1634" s="32"/>
      <c r="AE1634" s="32"/>
      <c r="AF1634" s="624"/>
    </row>
    <row r="1635" spans="1:32" ht="15" hidden="1" customHeight="1" x14ac:dyDescent="0.25">
      <c r="A1635" s="32"/>
      <c r="B1635" s="32"/>
      <c r="L1635" s="32"/>
      <c r="N1635" s="32"/>
      <c r="O1635" s="32"/>
      <c r="AE1635" s="32"/>
      <c r="AF1635" s="624"/>
    </row>
    <row r="1636" spans="1:32" ht="15" hidden="1" customHeight="1" x14ac:dyDescent="0.25">
      <c r="A1636" s="32"/>
      <c r="B1636" s="32"/>
      <c r="L1636" s="32"/>
      <c r="N1636" s="32"/>
      <c r="O1636" s="32"/>
      <c r="AE1636" s="32"/>
      <c r="AF1636" s="624"/>
    </row>
    <row r="1637" spans="1:32" ht="15" hidden="1" customHeight="1" x14ac:dyDescent="0.25">
      <c r="A1637" s="32"/>
      <c r="B1637" s="32"/>
      <c r="L1637" s="32"/>
      <c r="N1637" s="32"/>
      <c r="O1637" s="32"/>
      <c r="AE1637" s="32"/>
      <c r="AF1637" s="624"/>
    </row>
    <row r="1638" spans="1:32" ht="15" hidden="1" customHeight="1" x14ac:dyDescent="0.25">
      <c r="A1638" s="32"/>
      <c r="B1638" s="32"/>
      <c r="L1638" s="32"/>
      <c r="N1638" s="32"/>
      <c r="O1638" s="32"/>
      <c r="AE1638" s="32"/>
      <c r="AF1638" s="624"/>
    </row>
    <row r="1639" spans="1:32" ht="15" hidden="1" customHeight="1" x14ac:dyDescent="0.25">
      <c r="A1639" s="32"/>
      <c r="B1639" s="32"/>
      <c r="L1639" s="32"/>
      <c r="N1639" s="32"/>
      <c r="O1639" s="32"/>
      <c r="AE1639" s="32"/>
      <c r="AF1639" s="624"/>
    </row>
    <row r="1640" spans="1:32" ht="15" hidden="1" customHeight="1" x14ac:dyDescent="0.25">
      <c r="A1640" s="32"/>
      <c r="B1640" s="32"/>
      <c r="L1640" s="32"/>
      <c r="N1640" s="32"/>
      <c r="O1640" s="32"/>
      <c r="AE1640" s="32"/>
      <c r="AF1640" s="624"/>
    </row>
    <row r="1641" spans="1:32" ht="15" hidden="1" customHeight="1" x14ac:dyDescent="0.25">
      <c r="A1641" s="32"/>
      <c r="B1641" s="32"/>
      <c r="L1641" s="32"/>
      <c r="N1641" s="32"/>
      <c r="O1641" s="32"/>
      <c r="AE1641" s="32"/>
      <c r="AF1641" s="624"/>
    </row>
    <row r="1642" spans="1:32" ht="15" hidden="1" customHeight="1" x14ac:dyDescent="0.25">
      <c r="A1642" s="32"/>
      <c r="B1642" s="32"/>
      <c r="L1642" s="32"/>
      <c r="N1642" s="32"/>
      <c r="O1642" s="32"/>
      <c r="AE1642" s="32"/>
      <c r="AF1642" s="624"/>
    </row>
    <row r="1643" spans="1:32" ht="15" hidden="1" customHeight="1" x14ac:dyDescent="0.25">
      <c r="A1643" s="32"/>
      <c r="B1643" s="32"/>
      <c r="L1643" s="32"/>
      <c r="N1643" s="32"/>
      <c r="O1643" s="32"/>
      <c r="AE1643" s="32"/>
      <c r="AF1643" s="624"/>
    </row>
    <row r="1644" spans="1:32" ht="15" hidden="1" customHeight="1" x14ac:dyDescent="0.25">
      <c r="A1644" s="32"/>
      <c r="B1644" s="32"/>
      <c r="L1644" s="32"/>
      <c r="N1644" s="32"/>
      <c r="O1644" s="32"/>
      <c r="AE1644" s="32"/>
      <c r="AF1644" s="624"/>
    </row>
    <row r="1645" spans="1:32" ht="15" hidden="1" customHeight="1" x14ac:dyDescent="0.25">
      <c r="A1645" s="32"/>
      <c r="B1645" s="32"/>
      <c r="L1645" s="32"/>
      <c r="N1645" s="32"/>
      <c r="O1645" s="32"/>
      <c r="AE1645" s="32"/>
      <c r="AF1645" s="624"/>
    </row>
    <row r="1646" spans="1:32" ht="15" hidden="1" customHeight="1" x14ac:dyDescent="0.25">
      <c r="A1646" s="32"/>
      <c r="B1646" s="32"/>
      <c r="L1646" s="32"/>
      <c r="N1646" s="32"/>
      <c r="O1646" s="32"/>
      <c r="AE1646" s="32"/>
      <c r="AF1646" s="624"/>
    </row>
    <row r="1647" spans="1:32" ht="15" hidden="1" customHeight="1" x14ac:dyDescent="0.25">
      <c r="A1647" s="32"/>
      <c r="B1647" s="32"/>
      <c r="L1647" s="32"/>
      <c r="N1647" s="32"/>
      <c r="O1647" s="32"/>
      <c r="AE1647" s="32"/>
      <c r="AF1647" s="624"/>
    </row>
    <row r="1648" spans="1:32" ht="15" hidden="1" customHeight="1" x14ac:dyDescent="0.25">
      <c r="A1648" s="32"/>
      <c r="B1648" s="32"/>
      <c r="L1648" s="32"/>
      <c r="N1648" s="32"/>
      <c r="O1648" s="32"/>
      <c r="AE1648" s="32"/>
      <c r="AF1648" s="624"/>
    </row>
    <row r="1649" spans="1:32" ht="15" hidden="1" customHeight="1" x14ac:dyDescent="0.25">
      <c r="A1649" s="32"/>
      <c r="B1649" s="32"/>
      <c r="L1649" s="32"/>
      <c r="N1649" s="32"/>
      <c r="O1649" s="32"/>
      <c r="AE1649" s="32"/>
      <c r="AF1649" s="624"/>
    </row>
    <row r="1650" spans="1:32" ht="15" hidden="1" customHeight="1" x14ac:dyDescent="0.25">
      <c r="A1650" s="32"/>
      <c r="B1650" s="32"/>
      <c r="L1650" s="32"/>
      <c r="N1650" s="32"/>
      <c r="O1650" s="32"/>
      <c r="AE1650" s="32"/>
      <c r="AF1650" s="624"/>
    </row>
    <row r="1651" spans="1:32" ht="15" hidden="1" customHeight="1" x14ac:dyDescent="0.25">
      <c r="A1651" s="32"/>
      <c r="B1651" s="32"/>
      <c r="L1651" s="32"/>
      <c r="N1651" s="32"/>
      <c r="O1651" s="32"/>
      <c r="AE1651" s="32"/>
      <c r="AF1651" s="624"/>
    </row>
    <row r="1652" spans="1:32" ht="15" hidden="1" customHeight="1" x14ac:dyDescent="0.25">
      <c r="A1652" s="32"/>
      <c r="B1652" s="32"/>
      <c r="L1652" s="32"/>
      <c r="N1652" s="32"/>
      <c r="O1652" s="32"/>
      <c r="AE1652" s="32"/>
      <c r="AF1652" s="624"/>
    </row>
    <row r="1653" spans="1:32" ht="15" hidden="1" customHeight="1" x14ac:dyDescent="0.25">
      <c r="A1653" s="32"/>
      <c r="B1653" s="32"/>
      <c r="L1653" s="32"/>
      <c r="N1653" s="32"/>
      <c r="O1653" s="32"/>
      <c r="AE1653" s="32"/>
      <c r="AF1653" s="624"/>
    </row>
    <row r="1654" spans="1:32" ht="15" hidden="1" customHeight="1" x14ac:dyDescent="0.25">
      <c r="A1654" s="32"/>
      <c r="B1654" s="32"/>
      <c r="L1654" s="32"/>
      <c r="N1654" s="32"/>
      <c r="O1654" s="32"/>
      <c r="AE1654" s="32"/>
      <c r="AF1654" s="624"/>
    </row>
    <row r="1655" spans="1:32" ht="15" hidden="1" customHeight="1" x14ac:dyDescent="0.25">
      <c r="A1655" s="32"/>
      <c r="B1655" s="32"/>
      <c r="L1655" s="32"/>
      <c r="N1655" s="32"/>
      <c r="O1655" s="32"/>
      <c r="AE1655" s="32"/>
      <c r="AF1655" s="624"/>
    </row>
    <row r="1656" spans="1:32" ht="15" hidden="1" customHeight="1" x14ac:dyDescent="0.25">
      <c r="A1656" s="32"/>
      <c r="B1656" s="32"/>
      <c r="L1656" s="32"/>
      <c r="N1656" s="32"/>
      <c r="O1656" s="32"/>
      <c r="AE1656" s="32"/>
      <c r="AF1656" s="624"/>
    </row>
    <row r="1657" spans="1:32" ht="15" hidden="1" customHeight="1" x14ac:dyDescent="0.25">
      <c r="A1657" s="32"/>
      <c r="B1657" s="32"/>
      <c r="L1657" s="32"/>
      <c r="N1657" s="32"/>
      <c r="O1657" s="32"/>
      <c r="AE1657" s="32"/>
      <c r="AF1657" s="624"/>
    </row>
    <row r="1658" spans="1:32" ht="15" hidden="1" customHeight="1" x14ac:dyDescent="0.25">
      <c r="A1658" s="32"/>
      <c r="B1658" s="32"/>
      <c r="L1658" s="32"/>
      <c r="N1658" s="32"/>
      <c r="O1658" s="32"/>
      <c r="AE1658" s="32"/>
      <c r="AF1658" s="624"/>
    </row>
    <row r="1659" spans="1:32" ht="15" hidden="1" customHeight="1" x14ac:dyDescent="0.25">
      <c r="A1659" s="32"/>
      <c r="B1659" s="32"/>
      <c r="L1659" s="32"/>
      <c r="N1659" s="32"/>
      <c r="O1659" s="32"/>
      <c r="AE1659" s="32"/>
      <c r="AF1659" s="624"/>
    </row>
    <row r="1660" spans="1:32" ht="15" hidden="1" customHeight="1" x14ac:dyDescent="0.25">
      <c r="A1660" s="32"/>
      <c r="B1660" s="32"/>
      <c r="L1660" s="32"/>
      <c r="N1660" s="32"/>
      <c r="O1660" s="32"/>
      <c r="AE1660" s="32"/>
      <c r="AF1660" s="624"/>
    </row>
    <row r="1661" spans="1:32" ht="15" hidden="1" customHeight="1" x14ac:dyDescent="0.25">
      <c r="A1661" s="32"/>
      <c r="B1661" s="32"/>
      <c r="L1661" s="32"/>
      <c r="N1661" s="32"/>
      <c r="O1661" s="32"/>
      <c r="AE1661" s="32"/>
      <c r="AF1661" s="624"/>
    </row>
    <row r="1662" spans="1:32" ht="15" hidden="1" customHeight="1" x14ac:dyDescent="0.25">
      <c r="A1662" s="32"/>
      <c r="B1662" s="32"/>
      <c r="L1662" s="32"/>
      <c r="N1662" s="32"/>
      <c r="O1662" s="32"/>
      <c r="AE1662" s="32"/>
      <c r="AF1662" s="624"/>
    </row>
    <row r="1663" spans="1:32" ht="15" hidden="1" customHeight="1" x14ac:dyDescent="0.25">
      <c r="A1663" s="32"/>
      <c r="B1663" s="32"/>
      <c r="L1663" s="32"/>
      <c r="N1663" s="32"/>
      <c r="O1663" s="32"/>
      <c r="AE1663" s="32"/>
      <c r="AF1663" s="624"/>
    </row>
    <row r="1664" spans="1:32" ht="15" hidden="1" customHeight="1" x14ac:dyDescent="0.25">
      <c r="A1664" s="32"/>
      <c r="B1664" s="32"/>
      <c r="L1664" s="32"/>
      <c r="N1664" s="32"/>
      <c r="O1664" s="32"/>
      <c r="AE1664" s="32"/>
      <c r="AF1664" s="624"/>
    </row>
    <row r="1665" spans="1:32" ht="15" hidden="1" customHeight="1" x14ac:dyDescent="0.25">
      <c r="A1665" s="32"/>
      <c r="B1665" s="32"/>
      <c r="L1665" s="32"/>
      <c r="N1665" s="32"/>
      <c r="O1665" s="32"/>
      <c r="AE1665" s="32"/>
      <c r="AF1665" s="624"/>
    </row>
    <row r="1666" spans="1:32" ht="15" hidden="1" customHeight="1" x14ac:dyDescent="0.25">
      <c r="A1666" s="32"/>
      <c r="B1666" s="32"/>
      <c r="L1666" s="32"/>
      <c r="N1666" s="32"/>
      <c r="O1666" s="32"/>
      <c r="AE1666" s="32"/>
      <c r="AF1666" s="624"/>
    </row>
    <row r="1667" spans="1:32" ht="15" hidden="1" customHeight="1" x14ac:dyDescent="0.25">
      <c r="A1667" s="32"/>
      <c r="B1667" s="32"/>
      <c r="L1667" s="32"/>
      <c r="N1667" s="32"/>
      <c r="O1667" s="32"/>
      <c r="AE1667" s="32"/>
      <c r="AF1667" s="624"/>
    </row>
    <row r="1668" spans="1:32" ht="15" hidden="1" customHeight="1" x14ac:dyDescent="0.25">
      <c r="A1668" s="32"/>
      <c r="B1668" s="32"/>
      <c r="L1668" s="32"/>
      <c r="N1668" s="32"/>
      <c r="O1668" s="32"/>
      <c r="AE1668" s="32"/>
      <c r="AF1668" s="624"/>
    </row>
    <row r="1669" spans="1:32" ht="15" hidden="1" customHeight="1" x14ac:dyDescent="0.25">
      <c r="A1669" s="32"/>
      <c r="B1669" s="32"/>
      <c r="L1669" s="32"/>
      <c r="N1669" s="32"/>
      <c r="O1669" s="32"/>
      <c r="AE1669" s="32"/>
      <c r="AF1669" s="624"/>
    </row>
    <row r="1670" spans="1:32" ht="15" hidden="1" customHeight="1" x14ac:dyDescent="0.25">
      <c r="A1670" s="32"/>
      <c r="B1670" s="32"/>
      <c r="L1670" s="32"/>
      <c r="N1670" s="32"/>
      <c r="O1670" s="32"/>
      <c r="AE1670" s="32"/>
      <c r="AF1670" s="624"/>
    </row>
    <row r="1671" spans="1:32" ht="15" hidden="1" customHeight="1" x14ac:dyDescent="0.25">
      <c r="A1671" s="32"/>
      <c r="B1671" s="32"/>
      <c r="L1671" s="32"/>
      <c r="N1671" s="32"/>
      <c r="O1671" s="32"/>
      <c r="AE1671" s="32"/>
      <c r="AF1671" s="624"/>
    </row>
    <row r="1672" spans="1:32" ht="15" hidden="1" customHeight="1" x14ac:dyDescent="0.25">
      <c r="A1672" s="32"/>
      <c r="B1672" s="32"/>
      <c r="L1672" s="32"/>
      <c r="N1672" s="32"/>
      <c r="O1672" s="32"/>
      <c r="AE1672" s="32"/>
      <c r="AF1672" s="624"/>
    </row>
    <row r="1673" spans="1:32" ht="15" hidden="1" customHeight="1" x14ac:dyDescent="0.25">
      <c r="A1673" s="32"/>
      <c r="B1673" s="32"/>
      <c r="L1673" s="32"/>
      <c r="N1673" s="32"/>
      <c r="O1673" s="32"/>
      <c r="AE1673" s="32"/>
      <c r="AF1673" s="624"/>
    </row>
    <row r="1674" spans="1:32" ht="15" hidden="1" customHeight="1" x14ac:dyDescent="0.25">
      <c r="A1674" s="32"/>
      <c r="B1674" s="32"/>
      <c r="L1674" s="32"/>
      <c r="N1674" s="32"/>
      <c r="O1674" s="32"/>
      <c r="AE1674" s="32"/>
      <c r="AF1674" s="624"/>
    </row>
    <row r="1675" spans="1:32" ht="15" hidden="1" customHeight="1" x14ac:dyDescent="0.25">
      <c r="A1675" s="32"/>
      <c r="B1675" s="32"/>
      <c r="L1675" s="32"/>
      <c r="N1675" s="32"/>
      <c r="O1675" s="32"/>
      <c r="AE1675" s="32"/>
      <c r="AF1675" s="624"/>
    </row>
    <row r="1676" spans="1:32" ht="15" hidden="1" customHeight="1" x14ac:dyDescent="0.25">
      <c r="A1676" s="32"/>
      <c r="B1676" s="32"/>
      <c r="L1676" s="32"/>
      <c r="N1676" s="32"/>
      <c r="O1676" s="32"/>
      <c r="AE1676" s="32"/>
      <c r="AF1676" s="624"/>
    </row>
    <row r="1677" spans="1:32" ht="15" hidden="1" customHeight="1" x14ac:dyDescent="0.25">
      <c r="A1677" s="32"/>
      <c r="B1677" s="32"/>
      <c r="L1677" s="32"/>
      <c r="N1677" s="32"/>
      <c r="O1677" s="32"/>
      <c r="AE1677" s="32"/>
      <c r="AF1677" s="624"/>
    </row>
    <row r="1678" spans="1:32" ht="15" hidden="1" customHeight="1" x14ac:dyDescent="0.25">
      <c r="A1678" s="32"/>
      <c r="B1678" s="32"/>
      <c r="L1678" s="32"/>
      <c r="N1678" s="32"/>
      <c r="O1678" s="32"/>
      <c r="AE1678" s="32"/>
      <c r="AF1678" s="624"/>
    </row>
    <row r="1679" spans="1:32" ht="15" hidden="1" customHeight="1" x14ac:dyDescent="0.25">
      <c r="A1679" s="32"/>
      <c r="B1679" s="32"/>
      <c r="L1679" s="32"/>
      <c r="N1679" s="32"/>
      <c r="O1679" s="32"/>
      <c r="AE1679" s="32"/>
      <c r="AF1679" s="624"/>
    </row>
    <row r="1680" spans="1:32" ht="15" hidden="1" customHeight="1" x14ac:dyDescent="0.25">
      <c r="A1680" s="32"/>
      <c r="B1680" s="32"/>
      <c r="L1680" s="32"/>
      <c r="N1680" s="32"/>
      <c r="O1680" s="32"/>
      <c r="AE1680" s="32"/>
      <c r="AF1680" s="624"/>
    </row>
    <row r="1681" spans="1:32" ht="15" hidden="1" customHeight="1" x14ac:dyDescent="0.25">
      <c r="A1681" s="32"/>
      <c r="B1681" s="32"/>
      <c r="L1681" s="32"/>
      <c r="N1681" s="32"/>
      <c r="O1681" s="32"/>
      <c r="AE1681" s="32"/>
      <c r="AF1681" s="624"/>
    </row>
    <row r="1682" spans="1:32" ht="15" hidden="1" customHeight="1" x14ac:dyDescent="0.25">
      <c r="A1682" s="32"/>
      <c r="B1682" s="32"/>
      <c r="L1682" s="32"/>
      <c r="N1682" s="32"/>
      <c r="O1682" s="32"/>
      <c r="AE1682" s="32"/>
      <c r="AF1682" s="624"/>
    </row>
    <row r="1683" spans="1:32" ht="15" hidden="1" customHeight="1" x14ac:dyDescent="0.25">
      <c r="A1683" s="32"/>
      <c r="B1683" s="32"/>
      <c r="L1683" s="32"/>
      <c r="N1683" s="32"/>
      <c r="O1683" s="32"/>
      <c r="AE1683" s="32"/>
      <c r="AF1683" s="624"/>
    </row>
    <row r="1684" spans="1:32" ht="15" hidden="1" customHeight="1" x14ac:dyDescent="0.25">
      <c r="A1684" s="32"/>
      <c r="B1684" s="32"/>
      <c r="L1684" s="32"/>
      <c r="N1684" s="32"/>
      <c r="O1684" s="32"/>
      <c r="AE1684" s="32"/>
      <c r="AF1684" s="624"/>
    </row>
    <row r="1685" spans="1:32" ht="15" hidden="1" customHeight="1" x14ac:dyDescent="0.25">
      <c r="A1685" s="32"/>
      <c r="B1685" s="32"/>
      <c r="L1685" s="32"/>
      <c r="N1685" s="32"/>
      <c r="O1685" s="32"/>
      <c r="AE1685" s="32"/>
      <c r="AF1685" s="624"/>
    </row>
    <row r="1686" spans="1:32" ht="15" hidden="1" customHeight="1" x14ac:dyDescent="0.25">
      <c r="A1686" s="32"/>
      <c r="B1686" s="32"/>
      <c r="L1686" s="32"/>
      <c r="N1686" s="32"/>
      <c r="O1686" s="32"/>
      <c r="AE1686" s="32"/>
      <c r="AF1686" s="624"/>
    </row>
    <row r="1687" spans="1:32" ht="15" hidden="1" customHeight="1" x14ac:dyDescent="0.25">
      <c r="A1687" s="32"/>
      <c r="B1687" s="32"/>
      <c r="L1687" s="32"/>
      <c r="N1687" s="32"/>
      <c r="O1687" s="32"/>
      <c r="AE1687" s="32"/>
      <c r="AF1687" s="624"/>
    </row>
    <row r="1688" spans="1:32" ht="15" hidden="1" customHeight="1" x14ac:dyDescent="0.25">
      <c r="A1688" s="32"/>
      <c r="B1688" s="32"/>
      <c r="L1688" s="32"/>
      <c r="N1688" s="32"/>
      <c r="O1688" s="32"/>
      <c r="AE1688" s="32"/>
      <c r="AF1688" s="624"/>
    </row>
    <row r="1689" spans="1:32" ht="15" hidden="1" customHeight="1" x14ac:dyDescent="0.25">
      <c r="A1689" s="32"/>
      <c r="B1689" s="32"/>
      <c r="L1689" s="32"/>
      <c r="N1689" s="32"/>
      <c r="O1689" s="32"/>
      <c r="AE1689" s="32"/>
      <c r="AF1689" s="624"/>
    </row>
    <row r="1690" spans="1:32" ht="15" hidden="1" customHeight="1" x14ac:dyDescent="0.25">
      <c r="A1690" s="32"/>
      <c r="B1690" s="32"/>
      <c r="L1690" s="32"/>
      <c r="N1690" s="32"/>
      <c r="O1690" s="32"/>
      <c r="AE1690" s="32"/>
      <c r="AF1690" s="624"/>
    </row>
    <row r="1691" spans="1:32" ht="15" hidden="1" customHeight="1" x14ac:dyDescent="0.25">
      <c r="A1691" s="32"/>
      <c r="B1691" s="32"/>
      <c r="L1691" s="32"/>
      <c r="N1691" s="32"/>
      <c r="O1691" s="32"/>
      <c r="AE1691" s="32"/>
      <c r="AF1691" s="624"/>
    </row>
    <row r="1692" spans="1:32" ht="15" hidden="1" customHeight="1" x14ac:dyDescent="0.25">
      <c r="A1692" s="32"/>
      <c r="B1692" s="32"/>
      <c r="L1692" s="32"/>
      <c r="N1692" s="32"/>
      <c r="O1692" s="32"/>
      <c r="AE1692" s="32"/>
      <c r="AF1692" s="624"/>
    </row>
    <row r="1693" spans="1:32" ht="15" hidden="1" customHeight="1" x14ac:dyDescent="0.25">
      <c r="A1693" s="32"/>
      <c r="B1693" s="32"/>
      <c r="L1693" s="32"/>
      <c r="N1693" s="32"/>
      <c r="O1693" s="32"/>
      <c r="AE1693" s="32"/>
      <c r="AF1693" s="624"/>
    </row>
    <row r="1694" spans="1:32" ht="15" hidden="1" customHeight="1" x14ac:dyDescent="0.25">
      <c r="A1694" s="32"/>
      <c r="B1694" s="32"/>
      <c r="L1694" s="32"/>
      <c r="N1694" s="32"/>
      <c r="O1694" s="32"/>
      <c r="AE1694" s="32"/>
      <c r="AF1694" s="624"/>
    </row>
    <row r="1695" spans="1:32" ht="15" hidden="1" customHeight="1" x14ac:dyDescent="0.25">
      <c r="A1695" s="32"/>
      <c r="B1695" s="32"/>
      <c r="L1695" s="32"/>
      <c r="N1695" s="32"/>
      <c r="O1695" s="32"/>
      <c r="AE1695" s="32"/>
      <c r="AF1695" s="624"/>
    </row>
    <row r="1696" spans="1:32" ht="15" hidden="1" customHeight="1" x14ac:dyDescent="0.25">
      <c r="A1696" s="32"/>
      <c r="B1696" s="32"/>
      <c r="L1696" s="32"/>
      <c r="N1696" s="32"/>
      <c r="O1696" s="32"/>
      <c r="AE1696" s="32"/>
      <c r="AF1696" s="624"/>
    </row>
    <row r="1697" spans="1:32" ht="15" hidden="1" customHeight="1" x14ac:dyDescent="0.25">
      <c r="A1697" s="32"/>
      <c r="B1697" s="32"/>
      <c r="L1697" s="32"/>
      <c r="N1697" s="32"/>
      <c r="O1697" s="32"/>
      <c r="AE1697" s="32"/>
      <c r="AF1697" s="624"/>
    </row>
    <row r="1698" spans="1:32" ht="15" hidden="1" customHeight="1" x14ac:dyDescent="0.25">
      <c r="A1698" s="32"/>
      <c r="B1698" s="32"/>
      <c r="L1698" s="32"/>
      <c r="N1698" s="32"/>
      <c r="O1698" s="32"/>
      <c r="AE1698" s="32"/>
      <c r="AF1698" s="624"/>
    </row>
    <row r="1699" spans="1:32" ht="15" hidden="1" customHeight="1" x14ac:dyDescent="0.25">
      <c r="A1699" s="32"/>
      <c r="B1699" s="32"/>
      <c r="L1699" s="32"/>
      <c r="N1699" s="32"/>
      <c r="O1699" s="32"/>
      <c r="AE1699" s="32"/>
      <c r="AF1699" s="624"/>
    </row>
    <row r="1700" spans="1:32" ht="15" hidden="1" customHeight="1" x14ac:dyDescent="0.25">
      <c r="A1700" s="32"/>
      <c r="B1700" s="32"/>
      <c r="L1700" s="32"/>
      <c r="N1700" s="32"/>
      <c r="O1700" s="32"/>
      <c r="AE1700" s="32"/>
      <c r="AF1700" s="624"/>
    </row>
    <row r="1701" spans="1:32" ht="15" hidden="1" customHeight="1" x14ac:dyDescent="0.25">
      <c r="A1701" s="32"/>
      <c r="B1701" s="32"/>
      <c r="L1701" s="32"/>
      <c r="N1701" s="32"/>
      <c r="O1701" s="32"/>
      <c r="AE1701" s="32"/>
      <c r="AF1701" s="624"/>
    </row>
    <row r="1702" spans="1:32" ht="15" hidden="1" customHeight="1" x14ac:dyDescent="0.25">
      <c r="A1702" s="32"/>
      <c r="B1702" s="32"/>
      <c r="L1702" s="32"/>
      <c r="N1702" s="32"/>
      <c r="O1702" s="32"/>
      <c r="AE1702" s="32"/>
      <c r="AF1702" s="624"/>
    </row>
    <row r="1703" spans="1:32" ht="15" hidden="1" customHeight="1" x14ac:dyDescent="0.25">
      <c r="A1703" s="32"/>
      <c r="B1703" s="32"/>
      <c r="L1703" s="32"/>
      <c r="N1703" s="32"/>
      <c r="O1703" s="32"/>
      <c r="AE1703" s="32"/>
      <c r="AF1703" s="624"/>
    </row>
    <row r="1704" spans="1:32" ht="15" hidden="1" customHeight="1" x14ac:dyDescent="0.25">
      <c r="A1704" s="32"/>
      <c r="B1704" s="32"/>
      <c r="L1704" s="32"/>
      <c r="N1704" s="32"/>
      <c r="O1704" s="32"/>
      <c r="AE1704" s="32"/>
      <c r="AF1704" s="624"/>
    </row>
    <row r="1705" spans="1:32" ht="15" hidden="1" customHeight="1" x14ac:dyDescent="0.25">
      <c r="A1705" s="32"/>
      <c r="B1705" s="32"/>
      <c r="L1705" s="32"/>
      <c r="N1705" s="32"/>
      <c r="O1705" s="32"/>
      <c r="AE1705" s="32"/>
      <c r="AF1705" s="624"/>
    </row>
    <row r="1706" spans="1:32" ht="15" hidden="1" customHeight="1" x14ac:dyDescent="0.25">
      <c r="A1706" s="32"/>
      <c r="B1706" s="32"/>
      <c r="L1706" s="32"/>
      <c r="N1706" s="32"/>
      <c r="O1706" s="32"/>
      <c r="AE1706" s="32"/>
      <c r="AF1706" s="624"/>
    </row>
    <row r="1707" spans="1:32" ht="15" hidden="1" customHeight="1" x14ac:dyDescent="0.25">
      <c r="A1707" s="32"/>
      <c r="B1707" s="32"/>
      <c r="L1707" s="32"/>
      <c r="N1707" s="32"/>
      <c r="O1707" s="32"/>
      <c r="AE1707" s="32"/>
      <c r="AF1707" s="624"/>
    </row>
    <row r="1708" spans="1:32" ht="15" hidden="1" customHeight="1" x14ac:dyDescent="0.25">
      <c r="A1708" s="32"/>
      <c r="B1708" s="32"/>
      <c r="L1708" s="32"/>
      <c r="N1708" s="32"/>
      <c r="O1708" s="32"/>
      <c r="AE1708" s="32"/>
      <c r="AF1708" s="624"/>
    </row>
    <row r="1709" spans="1:32" ht="15" hidden="1" customHeight="1" x14ac:dyDescent="0.25">
      <c r="A1709" s="32"/>
      <c r="B1709" s="32"/>
      <c r="L1709" s="32"/>
      <c r="N1709" s="32"/>
      <c r="O1709" s="32"/>
      <c r="AE1709" s="32"/>
      <c r="AF1709" s="624"/>
    </row>
    <row r="1710" spans="1:32" ht="15" hidden="1" customHeight="1" x14ac:dyDescent="0.25">
      <c r="A1710" s="32"/>
      <c r="B1710" s="32"/>
      <c r="L1710" s="32"/>
      <c r="N1710" s="32"/>
      <c r="O1710" s="32"/>
      <c r="AE1710" s="32"/>
      <c r="AF1710" s="624"/>
    </row>
    <row r="1711" spans="1:32" ht="15" hidden="1" customHeight="1" x14ac:dyDescent="0.25">
      <c r="A1711" s="32"/>
      <c r="B1711" s="32"/>
      <c r="L1711" s="32"/>
      <c r="N1711" s="32"/>
      <c r="O1711" s="32"/>
      <c r="AE1711" s="32"/>
      <c r="AF1711" s="624"/>
    </row>
    <row r="1712" spans="1:32" ht="15" hidden="1" customHeight="1" x14ac:dyDescent="0.25">
      <c r="A1712" s="32"/>
      <c r="B1712" s="32"/>
      <c r="L1712" s="32"/>
      <c r="N1712" s="32"/>
      <c r="O1712" s="32"/>
      <c r="AE1712" s="32"/>
      <c r="AF1712" s="624"/>
    </row>
    <row r="1713" spans="1:32" ht="15" hidden="1" customHeight="1" x14ac:dyDescent="0.25">
      <c r="A1713" s="32"/>
      <c r="B1713" s="32"/>
      <c r="L1713" s="32"/>
      <c r="N1713" s="32"/>
      <c r="O1713" s="32"/>
      <c r="AE1713" s="32"/>
      <c r="AF1713" s="624"/>
    </row>
    <row r="1714" spans="1:32" ht="15" hidden="1" customHeight="1" x14ac:dyDescent="0.25">
      <c r="A1714" s="32"/>
      <c r="B1714" s="32"/>
      <c r="L1714" s="32"/>
      <c r="N1714" s="32"/>
      <c r="O1714" s="32"/>
      <c r="AE1714" s="32"/>
      <c r="AF1714" s="624"/>
    </row>
    <row r="1715" spans="1:32" ht="15" hidden="1" customHeight="1" x14ac:dyDescent="0.25">
      <c r="A1715" s="32"/>
      <c r="B1715" s="32"/>
      <c r="L1715" s="32"/>
      <c r="N1715" s="32"/>
      <c r="O1715" s="32"/>
      <c r="AE1715" s="32"/>
      <c r="AF1715" s="624"/>
    </row>
    <row r="1716" spans="1:32" ht="15" hidden="1" customHeight="1" x14ac:dyDescent="0.25">
      <c r="A1716" s="32"/>
      <c r="B1716" s="32"/>
      <c r="L1716" s="32"/>
      <c r="N1716" s="32"/>
      <c r="O1716" s="32"/>
      <c r="AE1716" s="32"/>
      <c r="AF1716" s="624"/>
    </row>
    <row r="1717" spans="1:32" ht="15" hidden="1" customHeight="1" x14ac:dyDescent="0.25">
      <c r="A1717" s="32"/>
      <c r="B1717" s="32"/>
      <c r="L1717" s="32"/>
      <c r="N1717" s="32"/>
      <c r="O1717" s="32"/>
      <c r="AE1717" s="32"/>
      <c r="AF1717" s="624"/>
    </row>
    <row r="1718" spans="1:32" ht="15" hidden="1" customHeight="1" x14ac:dyDescent="0.25">
      <c r="A1718" s="32"/>
      <c r="B1718" s="32"/>
      <c r="L1718" s="32"/>
      <c r="N1718" s="32"/>
      <c r="O1718" s="32"/>
      <c r="AE1718" s="32"/>
      <c r="AF1718" s="624"/>
    </row>
    <row r="1719" spans="1:32" ht="15" hidden="1" customHeight="1" x14ac:dyDescent="0.25">
      <c r="A1719" s="32"/>
      <c r="B1719" s="32"/>
      <c r="L1719" s="32"/>
      <c r="N1719" s="32"/>
      <c r="O1719" s="32"/>
      <c r="AE1719" s="32"/>
      <c r="AF1719" s="624"/>
    </row>
    <row r="1720" spans="1:32" ht="15" hidden="1" customHeight="1" x14ac:dyDescent="0.25">
      <c r="A1720" s="32"/>
      <c r="B1720" s="32"/>
      <c r="L1720" s="32"/>
      <c r="N1720" s="32"/>
      <c r="O1720" s="32"/>
      <c r="AE1720" s="32"/>
      <c r="AF1720" s="624"/>
    </row>
    <row r="1721" spans="1:32" ht="15" hidden="1" customHeight="1" x14ac:dyDescent="0.25">
      <c r="A1721" s="32"/>
      <c r="B1721" s="32"/>
      <c r="L1721" s="32"/>
      <c r="N1721" s="32"/>
      <c r="O1721" s="32"/>
      <c r="AE1721" s="32"/>
      <c r="AF1721" s="624"/>
    </row>
    <row r="1722" spans="1:32" ht="15" hidden="1" customHeight="1" x14ac:dyDescent="0.25">
      <c r="A1722" s="32"/>
      <c r="B1722" s="32"/>
      <c r="L1722" s="32"/>
      <c r="N1722" s="32"/>
      <c r="O1722" s="32"/>
      <c r="AE1722" s="32"/>
      <c r="AF1722" s="624"/>
    </row>
    <row r="1723" spans="1:32" ht="15" hidden="1" customHeight="1" x14ac:dyDescent="0.25">
      <c r="A1723" s="32"/>
      <c r="B1723" s="32"/>
      <c r="L1723" s="32"/>
      <c r="N1723" s="32"/>
      <c r="O1723" s="32"/>
      <c r="AE1723" s="32"/>
      <c r="AF1723" s="624"/>
    </row>
    <row r="1724" spans="1:32" ht="15" hidden="1" customHeight="1" x14ac:dyDescent="0.25">
      <c r="A1724" s="32"/>
      <c r="B1724" s="32"/>
      <c r="L1724" s="32"/>
      <c r="N1724" s="32"/>
      <c r="O1724" s="32"/>
      <c r="AE1724" s="32"/>
      <c r="AF1724" s="624"/>
    </row>
    <row r="1725" spans="1:32" ht="15" hidden="1" customHeight="1" x14ac:dyDescent="0.25">
      <c r="A1725" s="32"/>
      <c r="B1725" s="32"/>
      <c r="L1725" s="32"/>
      <c r="N1725" s="32"/>
      <c r="O1725" s="32"/>
      <c r="AE1725" s="32"/>
      <c r="AF1725" s="624"/>
    </row>
    <row r="1726" spans="1:32" ht="15" hidden="1" customHeight="1" x14ac:dyDescent="0.25">
      <c r="A1726" s="32"/>
      <c r="B1726" s="32"/>
      <c r="L1726" s="32"/>
      <c r="N1726" s="32"/>
      <c r="O1726" s="32"/>
      <c r="AE1726" s="32"/>
      <c r="AF1726" s="624"/>
    </row>
    <row r="1727" spans="1:32" ht="15" hidden="1" customHeight="1" x14ac:dyDescent="0.25">
      <c r="A1727" s="32"/>
      <c r="B1727" s="32"/>
      <c r="L1727" s="32"/>
      <c r="N1727" s="32"/>
      <c r="O1727" s="32"/>
      <c r="AE1727" s="32"/>
      <c r="AF1727" s="624"/>
    </row>
    <row r="1728" spans="1:32" ht="15" hidden="1" customHeight="1" x14ac:dyDescent="0.25">
      <c r="A1728" s="32"/>
      <c r="B1728" s="32"/>
      <c r="L1728" s="32"/>
      <c r="N1728" s="32"/>
      <c r="O1728" s="32"/>
      <c r="AE1728" s="32"/>
      <c r="AF1728" s="624"/>
    </row>
    <row r="1729" spans="1:32" ht="15" hidden="1" customHeight="1" x14ac:dyDescent="0.25">
      <c r="A1729" s="32"/>
      <c r="B1729" s="32"/>
      <c r="L1729" s="32"/>
      <c r="N1729" s="32"/>
      <c r="O1729" s="32"/>
      <c r="AE1729" s="32"/>
      <c r="AF1729" s="624"/>
    </row>
    <row r="1730" spans="1:32" ht="15" hidden="1" customHeight="1" x14ac:dyDescent="0.25">
      <c r="A1730" s="32"/>
      <c r="B1730" s="32"/>
      <c r="L1730" s="32"/>
      <c r="N1730" s="32"/>
      <c r="O1730" s="32"/>
      <c r="AE1730" s="32"/>
      <c r="AF1730" s="624"/>
    </row>
    <row r="1731" spans="1:32" ht="15" hidden="1" customHeight="1" x14ac:dyDescent="0.25">
      <c r="A1731" s="32"/>
      <c r="B1731" s="32"/>
      <c r="L1731" s="32"/>
      <c r="N1731" s="32"/>
      <c r="O1731" s="32"/>
      <c r="AE1731" s="32"/>
      <c r="AF1731" s="624"/>
    </row>
    <row r="1732" spans="1:32" ht="15" hidden="1" customHeight="1" x14ac:dyDescent="0.25">
      <c r="A1732" s="32"/>
      <c r="B1732" s="32"/>
      <c r="L1732" s="32"/>
      <c r="N1732" s="32"/>
      <c r="O1732" s="32"/>
      <c r="AE1732" s="32"/>
      <c r="AF1732" s="624"/>
    </row>
    <row r="1733" spans="1:32" ht="15" hidden="1" customHeight="1" x14ac:dyDescent="0.25">
      <c r="A1733" s="32"/>
      <c r="B1733" s="32"/>
      <c r="L1733" s="32"/>
      <c r="N1733" s="32"/>
      <c r="O1733" s="32"/>
      <c r="AE1733" s="32"/>
      <c r="AF1733" s="624"/>
    </row>
    <row r="1734" spans="1:32" ht="15" hidden="1" customHeight="1" x14ac:dyDescent="0.25">
      <c r="A1734" s="32"/>
      <c r="B1734" s="32"/>
      <c r="L1734" s="32"/>
      <c r="N1734" s="32"/>
      <c r="O1734" s="32"/>
      <c r="AE1734" s="32"/>
      <c r="AF1734" s="624"/>
    </row>
    <row r="1735" spans="1:32" ht="15" hidden="1" customHeight="1" x14ac:dyDescent="0.25">
      <c r="A1735" s="32"/>
      <c r="B1735" s="32"/>
      <c r="L1735" s="32"/>
      <c r="N1735" s="32"/>
      <c r="O1735" s="32"/>
      <c r="AE1735" s="32"/>
      <c r="AF1735" s="624"/>
    </row>
    <row r="1736" spans="1:32" ht="15" hidden="1" customHeight="1" x14ac:dyDescent="0.25">
      <c r="A1736" s="32"/>
      <c r="B1736" s="32"/>
      <c r="L1736" s="32"/>
      <c r="N1736" s="32"/>
      <c r="O1736" s="32"/>
      <c r="AE1736" s="32"/>
      <c r="AF1736" s="624"/>
    </row>
    <row r="1737" spans="1:32" ht="15" hidden="1" customHeight="1" x14ac:dyDescent="0.25">
      <c r="A1737" s="32"/>
      <c r="B1737" s="32"/>
      <c r="L1737" s="32"/>
      <c r="N1737" s="32"/>
      <c r="O1737" s="32"/>
      <c r="AE1737" s="32"/>
      <c r="AF1737" s="624"/>
    </row>
    <row r="1738" spans="1:32" ht="15" hidden="1" customHeight="1" x14ac:dyDescent="0.25">
      <c r="A1738" s="32"/>
      <c r="B1738" s="32"/>
      <c r="L1738" s="32"/>
      <c r="N1738" s="32"/>
      <c r="O1738" s="32"/>
      <c r="AE1738" s="32"/>
      <c r="AF1738" s="624"/>
    </row>
    <row r="1739" spans="1:32" ht="15" hidden="1" customHeight="1" x14ac:dyDescent="0.25">
      <c r="A1739" s="32"/>
      <c r="B1739" s="32"/>
      <c r="L1739" s="32"/>
      <c r="N1739" s="32"/>
      <c r="O1739" s="32"/>
      <c r="AE1739" s="32"/>
      <c r="AF1739" s="624"/>
    </row>
    <row r="1740" spans="1:32" ht="15" hidden="1" customHeight="1" x14ac:dyDescent="0.25">
      <c r="A1740" s="32"/>
      <c r="B1740" s="32"/>
      <c r="L1740" s="32"/>
      <c r="N1740" s="32"/>
      <c r="O1740" s="32"/>
      <c r="AE1740" s="32"/>
      <c r="AF1740" s="624"/>
    </row>
    <row r="1741" spans="1:32" ht="15" hidden="1" customHeight="1" x14ac:dyDescent="0.25">
      <c r="A1741" s="32"/>
      <c r="B1741" s="32"/>
      <c r="L1741" s="32"/>
      <c r="N1741" s="32"/>
      <c r="O1741" s="32"/>
      <c r="AE1741" s="32"/>
      <c r="AF1741" s="624"/>
    </row>
    <row r="1742" spans="1:32" ht="15" hidden="1" customHeight="1" x14ac:dyDescent="0.25">
      <c r="A1742" s="32"/>
      <c r="B1742" s="32"/>
      <c r="L1742" s="32"/>
      <c r="N1742" s="32"/>
      <c r="O1742" s="32"/>
      <c r="AE1742" s="32"/>
      <c r="AF1742" s="624"/>
    </row>
    <row r="1743" spans="1:32" ht="15" hidden="1" customHeight="1" x14ac:dyDescent="0.25">
      <c r="A1743" s="32"/>
      <c r="B1743" s="32"/>
      <c r="L1743" s="32"/>
      <c r="N1743" s="32"/>
      <c r="O1743" s="32"/>
      <c r="AE1743" s="32"/>
      <c r="AF1743" s="624"/>
    </row>
    <row r="1744" spans="1:32" ht="15" hidden="1" customHeight="1" x14ac:dyDescent="0.25">
      <c r="A1744" s="32"/>
      <c r="B1744" s="32"/>
      <c r="L1744" s="32"/>
      <c r="N1744" s="32"/>
      <c r="O1744" s="32"/>
      <c r="AE1744" s="32"/>
      <c r="AF1744" s="624"/>
    </row>
    <row r="1745" spans="1:32" ht="15" hidden="1" customHeight="1" x14ac:dyDescent="0.25">
      <c r="A1745" s="32"/>
      <c r="B1745" s="32"/>
      <c r="L1745" s="32"/>
      <c r="N1745" s="32"/>
      <c r="O1745" s="32"/>
      <c r="AE1745" s="32"/>
      <c r="AF1745" s="624"/>
    </row>
    <row r="1746" spans="1:32" ht="15" hidden="1" customHeight="1" x14ac:dyDescent="0.25">
      <c r="A1746" s="32"/>
      <c r="B1746" s="32"/>
      <c r="L1746" s="32"/>
      <c r="N1746" s="32"/>
      <c r="O1746" s="32"/>
      <c r="AE1746" s="32"/>
      <c r="AF1746" s="624"/>
    </row>
    <row r="1747" spans="1:32" ht="15" hidden="1" customHeight="1" x14ac:dyDescent="0.25">
      <c r="A1747" s="32"/>
      <c r="B1747" s="32"/>
      <c r="L1747" s="32"/>
      <c r="N1747" s="32"/>
      <c r="O1747" s="32"/>
      <c r="AE1747" s="32"/>
      <c r="AF1747" s="624"/>
    </row>
    <row r="1748" spans="1:32" ht="15" hidden="1" customHeight="1" x14ac:dyDescent="0.25">
      <c r="A1748" s="32"/>
      <c r="B1748" s="32"/>
      <c r="L1748" s="32"/>
      <c r="N1748" s="32"/>
      <c r="O1748" s="32"/>
      <c r="AE1748" s="32"/>
      <c r="AF1748" s="624"/>
    </row>
    <row r="1749" spans="1:32" ht="15" hidden="1" customHeight="1" x14ac:dyDescent="0.25">
      <c r="A1749" s="32"/>
      <c r="B1749" s="32"/>
      <c r="L1749" s="32"/>
      <c r="N1749" s="32"/>
      <c r="O1749" s="32"/>
      <c r="AE1749" s="32"/>
      <c r="AF1749" s="624"/>
    </row>
    <row r="1750" spans="1:32" ht="15" hidden="1" customHeight="1" x14ac:dyDescent="0.25">
      <c r="A1750" s="32"/>
      <c r="B1750" s="32"/>
      <c r="L1750" s="32"/>
      <c r="N1750" s="32"/>
      <c r="O1750" s="32"/>
      <c r="AE1750" s="32"/>
      <c r="AF1750" s="624"/>
    </row>
    <row r="1751" spans="1:32" ht="15" hidden="1" customHeight="1" x14ac:dyDescent="0.25">
      <c r="A1751" s="32"/>
      <c r="B1751" s="32"/>
      <c r="L1751" s="32"/>
      <c r="N1751" s="32"/>
      <c r="O1751" s="32"/>
      <c r="AE1751" s="32"/>
      <c r="AF1751" s="624"/>
    </row>
    <row r="1752" spans="1:32" ht="15" hidden="1" customHeight="1" x14ac:dyDescent="0.25">
      <c r="A1752" s="32"/>
      <c r="B1752" s="32"/>
      <c r="L1752" s="32"/>
      <c r="N1752" s="32"/>
      <c r="O1752" s="32"/>
      <c r="AE1752" s="32"/>
      <c r="AF1752" s="624"/>
    </row>
    <row r="1753" spans="1:32" ht="15" hidden="1" customHeight="1" x14ac:dyDescent="0.25">
      <c r="A1753" s="32"/>
      <c r="B1753" s="32"/>
      <c r="L1753" s="32"/>
      <c r="N1753" s="32"/>
      <c r="O1753" s="32"/>
      <c r="AE1753" s="32"/>
      <c r="AF1753" s="624"/>
    </row>
    <row r="1754" spans="1:32" ht="15" hidden="1" customHeight="1" x14ac:dyDescent="0.25">
      <c r="A1754" s="32"/>
      <c r="B1754" s="32"/>
      <c r="L1754" s="32"/>
      <c r="N1754" s="32"/>
      <c r="O1754" s="32"/>
      <c r="AE1754" s="32"/>
      <c r="AF1754" s="624"/>
    </row>
    <row r="1755" spans="1:32" ht="15" hidden="1" customHeight="1" x14ac:dyDescent="0.25">
      <c r="A1755" s="32"/>
      <c r="B1755" s="32"/>
      <c r="L1755" s="32"/>
      <c r="N1755" s="32"/>
      <c r="O1755" s="32"/>
      <c r="AE1755" s="32"/>
      <c r="AF1755" s="624"/>
    </row>
    <row r="1756" spans="1:32" ht="15" hidden="1" customHeight="1" x14ac:dyDescent="0.25">
      <c r="A1756" s="32"/>
      <c r="B1756" s="32"/>
      <c r="L1756" s="32"/>
      <c r="N1756" s="32"/>
      <c r="O1756" s="32"/>
      <c r="AE1756" s="32"/>
      <c r="AF1756" s="624"/>
    </row>
    <row r="1757" spans="1:32" ht="15" hidden="1" customHeight="1" x14ac:dyDescent="0.25">
      <c r="A1757" s="32"/>
      <c r="B1757" s="32"/>
      <c r="L1757" s="32"/>
      <c r="N1757" s="32"/>
      <c r="O1757" s="32"/>
      <c r="AE1757" s="32"/>
      <c r="AF1757" s="624"/>
    </row>
    <row r="1758" spans="1:32" ht="15" hidden="1" customHeight="1" x14ac:dyDescent="0.25">
      <c r="A1758" s="32"/>
      <c r="B1758" s="32"/>
      <c r="L1758" s="32"/>
      <c r="N1758" s="32"/>
      <c r="O1758" s="32"/>
      <c r="AE1758" s="32"/>
      <c r="AF1758" s="624"/>
    </row>
    <row r="1759" spans="1:32" ht="15" hidden="1" customHeight="1" x14ac:dyDescent="0.25">
      <c r="A1759" s="32"/>
      <c r="B1759" s="32"/>
      <c r="L1759" s="32"/>
      <c r="N1759" s="32"/>
      <c r="O1759" s="32"/>
      <c r="AE1759" s="32"/>
      <c r="AF1759" s="624"/>
    </row>
    <row r="1760" spans="1:32" ht="15" hidden="1" customHeight="1" x14ac:dyDescent="0.25">
      <c r="A1760" s="32"/>
      <c r="B1760" s="32"/>
      <c r="L1760" s="32"/>
      <c r="N1760" s="32"/>
      <c r="O1760" s="32"/>
      <c r="AE1760" s="32"/>
      <c r="AF1760" s="624"/>
    </row>
    <row r="1761" spans="1:32" ht="15" hidden="1" customHeight="1" x14ac:dyDescent="0.25">
      <c r="A1761" s="32"/>
      <c r="B1761" s="32"/>
      <c r="L1761" s="32"/>
      <c r="N1761" s="32"/>
      <c r="O1761" s="32"/>
      <c r="AE1761" s="32"/>
      <c r="AF1761" s="624"/>
    </row>
    <row r="1762" spans="1:32" ht="15" hidden="1" customHeight="1" x14ac:dyDescent="0.25">
      <c r="A1762" s="32"/>
      <c r="B1762" s="32"/>
      <c r="L1762" s="32"/>
      <c r="N1762" s="32"/>
      <c r="O1762" s="32"/>
      <c r="AE1762" s="32"/>
      <c r="AF1762" s="624"/>
    </row>
    <row r="1763" spans="1:32" ht="15" hidden="1" customHeight="1" x14ac:dyDescent="0.25">
      <c r="A1763" s="32"/>
      <c r="B1763" s="32"/>
      <c r="L1763" s="32"/>
      <c r="N1763" s="32"/>
      <c r="O1763" s="32"/>
      <c r="AE1763" s="32"/>
      <c r="AF1763" s="624"/>
    </row>
    <row r="1764" spans="1:32" ht="15" hidden="1" customHeight="1" x14ac:dyDescent="0.25">
      <c r="A1764" s="32"/>
      <c r="B1764" s="32"/>
      <c r="L1764" s="32"/>
      <c r="N1764" s="32"/>
      <c r="O1764" s="32"/>
      <c r="AE1764" s="32"/>
      <c r="AF1764" s="624"/>
    </row>
    <row r="1765" spans="1:32" ht="15" hidden="1" customHeight="1" x14ac:dyDescent="0.25">
      <c r="A1765" s="32"/>
      <c r="B1765" s="32"/>
      <c r="L1765" s="32"/>
      <c r="N1765" s="32"/>
      <c r="O1765" s="32"/>
      <c r="AE1765" s="32"/>
      <c r="AF1765" s="624"/>
    </row>
    <row r="1766" spans="1:32" ht="15" hidden="1" customHeight="1" x14ac:dyDescent="0.25">
      <c r="A1766" s="32"/>
      <c r="B1766" s="32"/>
      <c r="L1766" s="32"/>
      <c r="N1766" s="32"/>
      <c r="O1766" s="32"/>
      <c r="AE1766" s="32"/>
      <c r="AF1766" s="624"/>
    </row>
    <row r="1767" spans="1:32" ht="15" hidden="1" customHeight="1" x14ac:dyDescent="0.25">
      <c r="A1767" s="32"/>
      <c r="B1767" s="32"/>
      <c r="L1767" s="32"/>
      <c r="N1767" s="32"/>
      <c r="O1767" s="32"/>
      <c r="AE1767" s="32"/>
      <c r="AF1767" s="624"/>
    </row>
    <row r="1768" spans="1:32" ht="15" hidden="1" customHeight="1" x14ac:dyDescent="0.25">
      <c r="A1768" s="32"/>
      <c r="B1768" s="32"/>
      <c r="L1768" s="32"/>
      <c r="N1768" s="32"/>
      <c r="O1768" s="32"/>
      <c r="AE1768" s="32"/>
      <c r="AF1768" s="624"/>
    </row>
    <row r="1769" spans="1:32" ht="15" hidden="1" customHeight="1" x14ac:dyDescent="0.25">
      <c r="A1769" s="32"/>
      <c r="B1769" s="32"/>
      <c r="L1769" s="32"/>
      <c r="N1769" s="32"/>
      <c r="O1769" s="32"/>
      <c r="AE1769" s="32"/>
      <c r="AF1769" s="624"/>
    </row>
    <row r="1770" spans="1:32" ht="15" hidden="1" customHeight="1" x14ac:dyDescent="0.25">
      <c r="A1770" s="32"/>
      <c r="B1770" s="32"/>
      <c r="L1770" s="32"/>
      <c r="N1770" s="32"/>
      <c r="O1770" s="32"/>
      <c r="AE1770" s="32"/>
      <c r="AF1770" s="624"/>
    </row>
    <row r="1771" spans="1:32" ht="15" hidden="1" customHeight="1" x14ac:dyDescent="0.25">
      <c r="A1771" s="32"/>
      <c r="B1771" s="32"/>
      <c r="L1771" s="32"/>
      <c r="N1771" s="32"/>
      <c r="O1771" s="32"/>
      <c r="AE1771" s="32"/>
      <c r="AF1771" s="624"/>
    </row>
    <row r="1772" spans="1:32" ht="15" hidden="1" customHeight="1" x14ac:dyDescent="0.25">
      <c r="A1772" s="32"/>
      <c r="B1772" s="32"/>
      <c r="L1772" s="32"/>
      <c r="N1772" s="32"/>
      <c r="O1772" s="32"/>
      <c r="AE1772" s="32"/>
      <c r="AF1772" s="624"/>
    </row>
    <row r="1773" spans="1:32" ht="15" hidden="1" customHeight="1" x14ac:dyDescent="0.25">
      <c r="A1773" s="32"/>
      <c r="B1773" s="32"/>
      <c r="L1773" s="32"/>
      <c r="N1773" s="32"/>
      <c r="O1773" s="32"/>
      <c r="AE1773" s="32"/>
      <c r="AF1773" s="624"/>
    </row>
    <row r="1774" spans="1:32" ht="15" hidden="1" customHeight="1" x14ac:dyDescent="0.25">
      <c r="A1774" s="32"/>
      <c r="B1774" s="32"/>
      <c r="L1774" s="32"/>
      <c r="N1774" s="32"/>
      <c r="O1774" s="32"/>
      <c r="AE1774" s="32"/>
      <c r="AF1774" s="624"/>
    </row>
    <row r="1775" spans="1:32" ht="15" hidden="1" customHeight="1" x14ac:dyDescent="0.25">
      <c r="A1775" s="32"/>
      <c r="B1775" s="32"/>
      <c r="L1775" s="32"/>
      <c r="N1775" s="32"/>
      <c r="O1775" s="32"/>
      <c r="AE1775" s="32"/>
      <c r="AF1775" s="624"/>
    </row>
    <row r="1776" spans="1:32" ht="15" hidden="1" customHeight="1" x14ac:dyDescent="0.25">
      <c r="A1776" s="32"/>
      <c r="B1776" s="32"/>
      <c r="L1776" s="32"/>
      <c r="N1776" s="32"/>
      <c r="O1776" s="32"/>
      <c r="AE1776" s="32"/>
      <c r="AF1776" s="624"/>
    </row>
    <row r="1777" spans="1:32" ht="15" hidden="1" customHeight="1" x14ac:dyDescent="0.25">
      <c r="A1777" s="32"/>
      <c r="B1777" s="32"/>
      <c r="L1777" s="32"/>
      <c r="N1777" s="32"/>
      <c r="O1777" s="32"/>
      <c r="AE1777" s="32"/>
      <c r="AF1777" s="624"/>
    </row>
    <row r="1778" spans="1:32" ht="15" hidden="1" customHeight="1" x14ac:dyDescent="0.25">
      <c r="A1778" s="32"/>
      <c r="B1778" s="32"/>
      <c r="L1778" s="32"/>
      <c r="N1778" s="32"/>
      <c r="O1778" s="32"/>
      <c r="AE1778" s="32"/>
      <c r="AF1778" s="624"/>
    </row>
    <row r="1779" spans="1:32" ht="15" hidden="1" customHeight="1" x14ac:dyDescent="0.25">
      <c r="A1779" s="32"/>
      <c r="B1779" s="32"/>
      <c r="L1779" s="32"/>
      <c r="N1779" s="32"/>
      <c r="O1779" s="32"/>
      <c r="AE1779" s="32"/>
      <c r="AF1779" s="624"/>
    </row>
    <row r="1780" spans="1:32" ht="15" hidden="1" customHeight="1" x14ac:dyDescent="0.25">
      <c r="A1780" s="32"/>
      <c r="B1780" s="32"/>
      <c r="L1780" s="32"/>
      <c r="N1780" s="32"/>
      <c r="O1780" s="32"/>
      <c r="AE1780" s="32"/>
      <c r="AF1780" s="624"/>
    </row>
    <row r="1781" spans="1:32" ht="15" hidden="1" customHeight="1" x14ac:dyDescent="0.25">
      <c r="A1781" s="32"/>
      <c r="B1781" s="32"/>
      <c r="L1781" s="32"/>
      <c r="N1781" s="32"/>
      <c r="O1781" s="32"/>
      <c r="AE1781" s="32"/>
      <c r="AF1781" s="624"/>
    </row>
    <row r="1782" spans="1:32" ht="15" hidden="1" customHeight="1" x14ac:dyDescent="0.25">
      <c r="A1782" s="32"/>
      <c r="B1782" s="32"/>
      <c r="L1782" s="32"/>
      <c r="N1782" s="32"/>
      <c r="O1782" s="32"/>
      <c r="AE1782" s="32"/>
      <c r="AF1782" s="624"/>
    </row>
    <row r="1783" spans="1:32" ht="15" hidden="1" customHeight="1" x14ac:dyDescent="0.25">
      <c r="A1783" s="32"/>
      <c r="B1783" s="32"/>
      <c r="L1783" s="32"/>
      <c r="N1783" s="32"/>
      <c r="O1783" s="32"/>
      <c r="AE1783" s="32"/>
      <c r="AF1783" s="624"/>
    </row>
    <row r="1784" spans="1:32" ht="15" hidden="1" customHeight="1" x14ac:dyDescent="0.25">
      <c r="A1784" s="32"/>
      <c r="B1784" s="32"/>
      <c r="L1784" s="32"/>
      <c r="N1784" s="32"/>
      <c r="O1784" s="32"/>
      <c r="AE1784" s="32"/>
      <c r="AF1784" s="624"/>
    </row>
    <row r="1785" spans="1:32" ht="15" hidden="1" customHeight="1" x14ac:dyDescent="0.25">
      <c r="A1785" s="32"/>
      <c r="B1785" s="32"/>
      <c r="L1785" s="32"/>
      <c r="N1785" s="32"/>
      <c r="O1785" s="32"/>
      <c r="AE1785" s="32"/>
      <c r="AF1785" s="624"/>
    </row>
    <row r="1786" spans="1:32" ht="15" hidden="1" customHeight="1" x14ac:dyDescent="0.25">
      <c r="A1786" s="32"/>
      <c r="B1786" s="32"/>
      <c r="L1786" s="32"/>
      <c r="N1786" s="32"/>
      <c r="O1786" s="32"/>
      <c r="AE1786" s="32"/>
      <c r="AF1786" s="624"/>
    </row>
    <row r="1787" spans="1:32" ht="15" hidden="1" customHeight="1" x14ac:dyDescent="0.25">
      <c r="A1787" s="32"/>
      <c r="B1787" s="32"/>
      <c r="L1787" s="32"/>
      <c r="N1787" s="32"/>
      <c r="O1787" s="32"/>
      <c r="AE1787" s="32"/>
      <c r="AF1787" s="624"/>
    </row>
    <row r="1788" spans="1:32" ht="15" hidden="1" customHeight="1" x14ac:dyDescent="0.25">
      <c r="A1788" s="32"/>
      <c r="B1788" s="32"/>
      <c r="L1788" s="32"/>
      <c r="N1788" s="32"/>
      <c r="O1788" s="32"/>
      <c r="AE1788" s="32"/>
      <c r="AF1788" s="624"/>
    </row>
    <row r="1789" spans="1:32" ht="15" hidden="1" customHeight="1" x14ac:dyDescent="0.25">
      <c r="A1789" s="32"/>
      <c r="B1789" s="32"/>
      <c r="L1789" s="32"/>
      <c r="N1789" s="32"/>
      <c r="O1789" s="32"/>
      <c r="AE1789" s="32"/>
      <c r="AF1789" s="624"/>
    </row>
    <row r="1790" spans="1:32" ht="15" hidden="1" customHeight="1" x14ac:dyDescent="0.25">
      <c r="A1790" s="32"/>
      <c r="B1790" s="32"/>
      <c r="L1790" s="32"/>
      <c r="N1790" s="32"/>
      <c r="O1790" s="32"/>
      <c r="AE1790" s="32"/>
      <c r="AF1790" s="624"/>
    </row>
    <row r="1791" spans="1:32" ht="15" hidden="1" customHeight="1" x14ac:dyDescent="0.25">
      <c r="A1791" s="32"/>
      <c r="B1791" s="32"/>
      <c r="L1791" s="32"/>
      <c r="N1791" s="32"/>
      <c r="O1791" s="32"/>
      <c r="AE1791" s="32"/>
      <c r="AF1791" s="624"/>
    </row>
    <row r="1792" spans="1:32" ht="15" hidden="1" customHeight="1" x14ac:dyDescent="0.25">
      <c r="A1792" s="32"/>
      <c r="B1792" s="32"/>
      <c r="L1792" s="32"/>
      <c r="N1792" s="32"/>
      <c r="O1792" s="32"/>
      <c r="AE1792" s="32"/>
      <c r="AF1792" s="624"/>
    </row>
    <row r="1793" spans="1:32" ht="15" hidden="1" customHeight="1" x14ac:dyDescent="0.25">
      <c r="A1793" s="32"/>
      <c r="B1793" s="32"/>
      <c r="L1793" s="32"/>
      <c r="N1793" s="32"/>
      <c r="O1793" s="32"/>
      <c r="AE1793" s="32"/>
      <c r="AF1793" s="624"/>
    </row>
    <row r="1794" spans="1:32" ht="15" hidden="1" customHeight="1" x14ac:dyDescent="0.25">
      <c r="A1794" s="32"/>
      <c r="B1794" s="32"/>
      <c r="L1794" s="32"/>
      <c r="N1794" s="32"/>
      <c r="O1794" s="32"/>
      <c r="AE1794" s="32"/>
      <c r="AF1794" s="624"/>
    </row>
    <row r="1795" spans="1:32" ht="15" hidden="1" customHeight="1" x14ac:dyDescent="0.25">
      <c r="A1795" s="32"/>
      <c r="B1795" s="32"/>
      <c r="L1795" s="32"/>
      <c r="N1795" s="32"/>
      <c r="O1795" s="32"/>
      <c r="AE1795" s="32"/>
      <c r="AF1795" s="624"/>
    </row>
    <row r="1796" spans="1:32" ht="15" hidden="1" customHeight="1" x14ac:dyDescent="0.25">
      <c r="A1796" s="32"/>
      <c r="B1796" s="32"/>
      <c r="L1796" s="32"/>
      <c r="N1796" s="32"/>
      <c r="O1796" s="32"/>
      <c r="AE1796" s="32"/>
      <c r="AF1796" s="624"/>
    </row>
    <row r="1797" spans="1:32" ht="15" hidden="1" customHeight="1" x14ac:dyDescent="0.25">
      <c r="A1797" s="32"/>
      <c r="B1797" s="32"/>
      <c r="L1797" s="32"/>
      <c r="N1797" s="32"/>
      <c r="O1797" s="32"/>
      <c r="AE1797" s="32"/>
      <c r="AF1797" s="624"/>
    </row>
    <row r="1798" spans="1:32" ht="15" hidden="1" customHeight="1" x14ac:dyDescent="0.25">
      <c r="A1798" s="32"/>
      <c r="B1798" s="32"/>
      <c r="L1798" s="32"/>
      <c r="N1798" s="32"/>
      <c r="O1798" s="32"/>
      <c r="AE1798" s="32"/>
      <c r="AF1798" s="624"/>
    </row>
    <row r="1799" spans="1:32" ht="15" hidden="1" customHeight="1" x14ac:dyDescent="0.25">
      <c r="A1799" s="32"/>
      <c r="B1799" s="32"/>
      <c r="L1799" s="32"/>
      <c r="N1799" s="32"/>
      <c r="O1799" s="32"/>
      <c r="AE1799" s="32"/>
      <c r="AF1799" s="624"/>
    </row>
    <row r="1800" spans="1:32" ht="15" hidden="1" customHeight="1" x14ac:dyDescent="0.25">
      <c r="A1800" s="32"/>
      <c r="B1800" s="32"/>
      <c r="L1800" s="32"/>
      <c r="N1800" s="32"/>
      <c r="O1800" s="32"/>
      <c r="AE1800" s="32"/>
      <c r="AF1800" s="624"/>
    </row>
    <row r="1801" spans="1:32" ht="15" hidden="1" customHeight="1" x14ac:dyDescent="0.25">
      <c r="A1801" s="32"/>
      <c r="B1801" s="32"/>
      <c r="L1801" s="32"/>
      <c r="N1801" s="32"/>
      <c r="O1801" s="32"/>
      <c r="AE1801" s="32"/>
      <c r="AF1801" s="624"/>
    </row>
    <row r="1802" spans="1:32" ht="15" hidden="1" customHeight="1" x14ac:dyDescent="0.25">
      <c r="A1802" s="32"/>
      <c r="B1802" s="32"/>
      <c r="L1802" s="32"/>
      <c r="N1802" s="32"/>
      <c r="O1802" s="32"/>
      <c r="AE1802" s="32"/>
      <c r="AF1802" s="624"/>
    </row>
    <row r="1803" spans="1:32" ht="15" hidden="1" customHeight="1" x14ac:dyDescent="0.25">
      <c r="A1803" s="32"/>
      <c r="B1803" s="32"/>
      <c r="L1803" s="32"/>
      <c r="N1803" s="32"/>
      <c r="O1803" s="32"/>
      <c r="AE1803" s="32"/>
      <c r="AF1803" s="624"/>
    </row>
    <row r="1804" spans="1:32" ht="15" hidden="1" customHeight="1" x14ac:dyDescent="0.25">
      <c r="A1804" s="32"/>
      <c r="B1804" s="32"/>
      <c r="L1804" s="32"/>
      <c r="N1804" s="32"/>
      <c r="O1804" s="32"/>
      <c r="AE1804" s="32"/>
      <c r="AF1804" s="624"/>
    </row>
    <row r="1805" spans="1:32" ht="15" hidden="1" customHeight="1" x14ac:dyDescent="0.25">
      <c r="A1805" s="32"/>
      <c r="B1805" s="32"/>
      <c r="L1805" s="32"/>
      <c r="N1805" s="32"/>
      <c r="O1805" s="32"/>
      <c r="AE1805" s="32"/>
      <c r="AF1805" s="624"/>
    </row>
    <row r="1806" spans="1:32" ht="15" hidden="1" customHeight="1" x14ac:dyDescent="0.25">
      <c r="A1806" s="32"/>
      <c r="B1806" s="32"/>
      <c r="L1806" s="32"/>
      <c r="N1806" s="32"/>
      <c r="O1806" s="32"/>
      <c r="AE1806" s="32"/>
      <c r="AF1806" s="624"/>
    </row>
    <row r="1807" spans="1:32" ht="15" hidden="1" customHeight="1" x14ac:dyDescent="0.25">
      <c r="A1807" s="32"/>
      <c r="B1807" s="32"/>
      <c r="L1807" s="32"/>
      <c r="N1807" s="32"/>
      <c r="O1807" s="32"/>
      <c r="AE1807" s="32"/>
      <c r="AF1807" s="624"/>
    </row>
    <row r="1808" spans="1:32" ht="15" hidden="1" customHeight="1" x14ac:dyDescent="0.25">
      <c r="A1808" s="32"/>
      <c r="B1808" s="32"/>
      <c r="L1808" s="32"/>
      <c r="N1808" s="32"/>
      <c r="O1808" s="32"/>
      <c r="AE1808" s="32"/>
      <c r="AF1808" s="624"/>
    </row>
    <row r="1809" spans="1:32" ht="15" hidden="1" customHeight="1" x14ac:dyDescent="0.25">
      <c r="A1809" s="32"/>
      <c r="B1809" s="32"/>
      <c r="L1809" s="32"/>
      <c r="N1809" s="32"/>
      <c r="O1809" s="32"/>
      <c r="AE1809" s="32"/>
      <c r="AF1809" s="624"/>
    </row>
    <row r="1810" spans="1:32" ht="15" hidden="1" customHeight="1" x14ac:dyDescent="0.25">
      <c r="A1810" s="32"/>
      <c r="B1810" s="32"/>
      <c r="L1810" s="32"/>
      <c r="N1810" s="32"/>
      <c r="O1810" s="32"/>
      <c r="AE1810" s="32"/>
      <c r="AF1810" s="624"/>
    </row>
    <row r="1811" spans="1:32" ht="15" hidden="1" customHeight="1" x14ac:dyDescent="0.25">
      <c r="A1811" s="32"/>
      <c r="B1811" s="32"/>
      <c r="L1811" s="32"/>
      <c r="N1811" s="32"/>
      <c r="O1811" s="32"/>
      <c r="AE1811" s="32"/>
      <c r="AF1811" s="624"/>
    </row>
    <row r="1812" spans="1:32" ht="15" hidden="1" customHeight="1" x14ac:dyDescent="0.25">
      <c r="A1812" s="32"/>
      <c r="B1812" s="32"/>
      <c r="L1812" s="32"/>
      <c r="N1812" s="32"/>
      <c r="O1812" s="32"/>
      <c r="AE1812" s="32"/>
      <c r="AF1812" s="624"/>
    </row>
    <row r="1813" spans="1:32" ht="15" hidden="1" customHeight="1" x14ac:dyDescent="0.25">
      <c r="A1813" s="32"/>
      <c r="B1813" s="32"/>
      <c r="L1813" s="32"/>
      <c r="N1813" s="32"/>
      <c r="O1813" s="32"/>
      <c r="AE1813" s="32"/>
      <c r="AF1813" s="624"/>
    </row>
    <row r="1814" spans="1:32" ht="15" hidden="1" customHeight="1" x14ac:dyDescent="0.25">
      <c r="A1814" s="32"/>
      <c r="B1814" s="32"/>
      <c r="L1814" s="32"/>
      <c r="N1814" s="32"/>
      <c r="O1814" s="32"/>
      <c r="AE1814" s="32"/>
      <c r="AF1814" s="624"/>
    </row>
    <row r="1815" spans="1:32" ht="15" hidden="1" customHeight="1" x14ac:dyDescent="0.25">
      <c r="A1815" s="32"/>
      <c r="B1815" s="32"/>
      <c r="L1815" s="32"/>
      <c r="N1815" s="32"/>
      <c r="O1815" s="32"/>
      <c r="AE1815" s="32"/>
      <c r="AF1815" s="624"/>
    </row>
    <row r="1816" spans="1:32" ht="15" hidden="1" customHeight="1" x14ac:dyDescent="0.25">
      <c r="A1816" s="32"/>
      <c r="B1816" s="32"/>
      <c r="L1816" s="32"/>
      <c r="N1816" s="32"/>
      <c r="O1816" s="32"/>
      <c r="AE1816" s="32"/>
      <c r="AF1816" s="624"/>
    </row>
    <row r="1817" spans="1:32" ht="15" hidden="1" customHeight="1" x14ac:dyDescent="0.25">
      <c r="A1817" s="32"/>
      <c r="B1817" s="32"/>
      <c r="L1817" s="32"/>
      <c r="N1817" s="32"/>
      <c r="O1817" s="32"/>
      <c r="AE1817" s="32"/>
      <c r="AF1817" s="624"/>
    </row>
    <row r="1818" spans="1:32" ht="15" hidden="1" customHeight="1" x14ac:dyDescent="0.25">
      <c r="A1818" s="32"/>
      <c r="B1818" s="32"/>
      <c r="L1818" s="32"/>
      <c r="N1818" s="32"/>
      <c r="O1818" s="32"/>
      <c r="AE1818" s="32"/>
      <c r="AF1818" s="624"/>
    </row>
    <row r="1819" spans="1:32" ht="15" hidden="1" customHeight="1" x14ac:dyDescent="0.25">
      <c r="A1819" s="32"/>
      <c r="B1819" s="32"/>
      <c r="L1819" s="32"/>
      <c r="N1819" s="32"/>
      <c r="O1819" s="32"/>
      <c r="AE1819" s="32"/>
      <c r="AF1819" s="624"/>
    </row>
    <row r="1820" spans="1:32" ht="15" hidden="1" customHeight="1" x14ac:dyDescent="0.25">
      <c r="A1820" s="32"/>
      <c r="B1820" s="32"/>
      <c r="L1820" s="32"/>
      <c r="N1820" s="32"/>
      <c r="O1820" s="32"/>
      <c r="AE1820" s="32"/>
      <c r="AF1820" s="624"/>
    </row>
    <row r="1821" spans="1:32" ht="15" hidden="1" customHeight="1" x14ac:dyDescent="0.25">
      <c r="A1821" s="32"/>
      <c r="B1821" s="32"/>
      <c r="L1821" s="32"/>
      <c r="N1821" s="32"/>
      <c r="O1821" s="32"/>
      <c r="AE1821" s="32"/>
      <c r="AF1821" s="624"/>
    </row>
    <row r="1822" spans="1:32" ht="15" hidden="1" customHeight="1" x14ac:dyDescent="0.25">
      <c r="A1822" s="32"/>
      <c r="B1822" s="32"/>
      <c r="L1822" s="32"/>
      <c r="N1822" s="32"/>
      <c r="O1822" s="32"/>
      <c r="AE1822" s="32"/>
      <c r="AF1822" s="624"/>
    </row>
    <row r="1823" spans="1:32" ht="15" hidden="1" customHeight="1" x14ac:dyDescent="0.25">
      <c r="A1823" s="32"/>
      <c r="B1823" s="32"/>
      <c r="L1823" s="32"/>
      <c r="N1823" s="32"/>
      <c r="O1823" s="32"/>
      <c r="AE1823" s="32"/>
      <c r="AF1823" s="624"/>
    </row>
    <row r="1824" spans="1:32" ht="15" hidden="1" customHeight="1" x14ac:dyDescent="0.25">
      <c r="A1824" s="32"/>
      <c r="B1824" s="32"/>
      <c r="L1824" s="32"/>
      <c r="N1824" s="32"/>
      <c r="O1824" s="32"/>
      <c r="AE1824" s="32"/>
      <c r="AF1824" s="624"/>
    </row>
    <row r="1825" spans="1:32" ht="15" hidden="1" customHeight="1" x14ac:dyDescent="0.25">
      <c r="A1825" s="32"/>
      <c r="B1825" s="32"/>
      <c r="L1825" s="32"/>
      <c r="N1825" s="32"/>
      <c r="O1825" s="32"/>
      <c r="AE1825" s="32"/>
      <c r="AF1825" s="624"/>
    </row>
    <row r="1826" spans="1:32" ht="15" hidden="1" customHeight="1" x14ac:dyDescent="0.25">
      <c r="A1826" s="32"/>
      <c r="B1826" s="32"/>
      <c r="L1826" s="32"/>
      <c r="N1826" s="32"/>
      <c r="O1826" s="32"/>
      <c r="AE1826" s="32"/>
      <c r="AF1826" s="624"/>
    </row>
    <row r="1827" spans="1:32" ht="15" hidden="1" customHeight="1" x14ac:dyDescent="0.25">
      <c r="A1827" s="32"/>
      <c r="B1827" s="32"/>
      <c r="L1827" s="32"/>
      <c r="N1827" s="32"/>
      <c r="O1827" s="32"/>
      <c r="AE1827" s="32"/>
      <c r="AF1827" s="624"/>
    </row>
    <row r="1828" spans="1:32" ht="15" hidden="1" customHeight="1" x14ac:dyDescent="0.25">
      <c r="A1828" s="32"/>
      <c r="B1828" s="32"/>
      <c r="L1828" s="32"/>
      <c r="N1828" s="32"/>
      <c r="O1828" s="32"/>
      <c r="AE1828" s="32"/>
      <c r="AF1828" s="624"/>
    </row>
    <row r="1829" spans="1:32" ht="15" hidden="1" customHeight="1" x14ac:dyDescent="0.25">
      <c r="A1829" s="32"/>
      <c r="B1829" s="32"/>
      <c r="L1829" s="32"/>
      <c r="N1829" s="32"/>
      <c r="O1829" s="32"/>
      <c r="AE1829" s="32"/>
      <c r="AF1829" s="624"/>
    </row>
    <row r="1830" spans="1:32" ht="15" hidden="1" customHeight="1" x14ac:dyDescent="0.25">
      <c r="A1830" s="32"/>
      <c r="B1830" s="32"/>
      <c r="L1830" s="32"/>
      <c r="N1830" s="32"/>
      <c r="O1830" s="32"/>
      <c r="AE1830" s="32"/>
      <c r="AF1830" s="624"/>
    </row>
    <row r="1831" spans="1:32" ht="15" hidden="1" customHeight="1" x14ac:dyDescent="0.25">
      <c r="A1831" s="32"/>
      <c r="B1831" s="32"/>
      <c r="L1831" s="32"/>
      <c r="N1831" s="32"/>
      <c r="O1831" s="32"/>
      <c r="AE1831" s="32"/>
      <c r="AF1831" s="624"/>
    </row>
    <row r="1832" spans="1:32" ht="15" hidden="1" customHeight="1" x14ac:dyDescent="0.25">
      <c r="A1832" s="32"/>
      <c r="B1832" s="32"/>
      <c r="L1832" s="32"/>
      <c r="N1832" s="32"/>
      <c r="O1832" s="32"/>
      <c r="AE1832" s="32"/>
      <c r="AF1832" s="624"/>
    </row>
    <row r="1833" spans="1:32" ht="15" hidden="1" customHeight="1" x14ac:dyDescent="0.25">
      <c r="A1833" s="32"/>
      <c r="B1833" s="32"/>
      <c r="L1833" s="32"/>
      <c r="N1833" s="32"/>
      <c r="O1833" s="32"/>
      <c r="AE1833" s="32"/>
      <c r="AF1833" s="624"/>
    </row>
    <row r="1834" spans="1:32" ht="15" hidden="1" customHeight="1" x14ac:dyDescent="0.25">
      <c r="A1834" s="32"/>
      <c r="B1834" s="32"/>
      <c r="L1834" s="32"/>
      <c r="N1834" s="32"/>
      <c r="O1834" s="32"/>
      <c r="AE1834" s="32"/>
      <c r="AF1834" s="624"/>
    </row>
    <row r="1835" spans="1:32" ht="15" hidden="1" customHeight="1" x14ac:dyDescent="0.25">
      <c r="A1835" s="32"/>
      <c r="B1835" s="32"/>
      <c r="L1835" s="32"/>
      <c r="N1835" s="32"/>
      <c r="O1835" s="32"/>
      <c r="AE1835" s="32"/>
      <c r="AF1835" s="624"/>
    </row>
    <row r="1836" spans="1:32" ht="15" hidden="1" customHeight="1" x14ac:dyDescent="0.25">
      <c r="A1836" s="32"/>
      <c r="B1836" s="32"/>
      <c r="L1836" s="32"/>
      <c r="N1836" s="32"/>
      <c r="O1836" s="32"/>
      <c r="AE1836" s="32"/>
      <c r="AF1836" s="624"/>
    </row>
    <row r="1837" spans="1:32" ht="15" hidden="1" customHeight="1" x14ac:dyDescent="0.25">
      <c r="A1837" s="32"/>
      <c r="B1837" s="32"/>
      <c r="L1837" s="32"/>
      <c r="N1837" s="32"/>
      <c r="O1837" s="32"/>
      <c r="AE1837" s="32"/>
      <c r="AF1837" s="624"/>
    </row>
    <row r="1838" spans="1:32" ht="15" hidden="1" customHeight="1" x14ac:dyDescent="0.25">
      <c r="A1838" s="32"/>
      <c r="B1838" s="32"/>
      <c r="L1838" s="32"/>
      <c r="N1838" s="32"/>
      <c r="O1838" s="32"/>
      <c r="AE1838" s="32"/>
      <c r="AF1838" s="624"/>
    </row>
    <row r="1839" spans="1:32" ht="15" hidden="1" customHeight="1" x14ac:dyDescent="0.25">
      <c r="A1839" s="32"/>
      <c r="B1839" s="32"/>
      <c r="L1839" s="32"/>
      <c r="N1839" s="32"/>
      <c r="O1839" s="32"/>
      <c r="AE1839" s="32"/>
      <c r="AF1839" s="624"/>
    </row>
    <row r="1840" spans="1:32" ht="15" hidden="1" customHeight="1" x14ac:dyDescent="0.25">
      <c r="A1840" s="32"/>
      <c r="B1840" s="32"/>
      <c r="L1840" s="32"/>
      <c r="N1840" s="32"/>
      <c r="O1840" s="32"/>
      <c r="AE1840" s="32"/>
      <c r="AF1840" s="624"/>
    </row>
    <row r="1841" spans="1:32" ht="15" hidden="1" customHeight="1" x14ac:dyDescent="0.25">
      <c r="A1841" s="32"/>
      <c r="B1841" s="32"/>
      <c r="L1841" s="32"/>
      <c r="N1841" s="32"/>
      <c r="O1841" s="32"/>
      <c r="AE1841" s="32"/>
      <c r="AF1841" s="624"/>
    </row>
    <row r="1842" spans="1:32" ht="15" hidden="1" customHeight="1" x14ac:dyDescent="0.25">
      <c r="A1842" s="32"/>
      <c r="B1842" s="32"/>
      <c r="L1842" s="32"/>
      <c r="N1842" s="32"/>
      <c r="O1842" s="32"/>
      <c r="AE1842" s="32"/>
      <c r="AF1842" s="624"/>
    </row>
    <row r="1843" spans="1:32" ht="15" hidden="1" customHeight="1" x14ac:dyDescent="0.25">
      <c r="A1843" s="32"/>
      <c r="B1843" s="32"/>
      <c r="L1843" s="32"/>
      <c r="N1843" s="32"/>
      <c r="O1843" s="32"/>
      <c r="AE1843" s="32"/>
      <c r="AF1843" s="624"/>
    </row>
    <row r="1844" spans="1:32" ht="15" hidden="1" customHeight="1" x14ac:dyDescent="0.25">
      <c r="A1844" s="32"/>
      <c r="B1844" s="32"/>
      <c r="L1844" s="32"/>
      <c r="N1844" s="32"/>
      <c r="O1844" s="32"/>
      <c r="AE1844" s="32"/>
      <c r="AF1844" s="624"/>
    </row>
    <row r="1845" spans="1:32" ht="15" hidden="1" customHeight="1" x14ac:dyDescent="0.25">
      <c r="A1845" s="32"/>
      <c r="B1845" s="32"/>
      <c r="L1845" s="32"/>
      <c r="N1845" s="32"/>
      <c r="O1845" s="32"/>
      <c r="AE1845" s="32"/>
      <c r="AF1845" s="624"/>
    </row>
    <row r="1846" spans="1:32" ht="15" hidden="1" customHeight="1" x14ac:dyDescent="0.25">
      <c r="A1846" s="32"/>
      <c r="B1846" s="32"/>
      <c r="L1846" s="32"/>
      <c r="N1846" s="32"/>
      <c r="O1846" s="32"/>
      <c r="AE1846" s="32"/>
      <c r="AF1846" s="624"/>
    </row>
    <row r="1847" spans="1:32" ht="15" hidden="1" customHeight="1" x14ac:dyDescent="0.25">
      <c r="A1847" s="32"/>
      <c r="B1847" s="32"/>
      <c r="L1847" s="32"/>
      <c r="N1847" s="32"/>
      <c r="O1847" s="32"/>
      <c r="AE1847" s="32"/>
      <c r="AF1847" s="624"/>
    </row>
    <row r="1848" spans="1:32" ht="15" hidden="1" customHeight="1" x14ac:dyDescent="0.25">
      <c r="A1848" s="32"/>
      <c r="B1848" s="32"/>
      <c r="L1848" s="32"/>
      <c r="N1848" s="32"/>
      <c r="O1848" s="32"/>
      <c r="AE1848" s="32"/>
      <c r="AF1848" s="624"/>
    </row>
    <row r="1849" spans="1:32" ht="15" hidden="1" customHeight="1" x14ac:dyDescent="0.25">
      <c r="A1849" s="32"/>
      <c r="B1849" s="32"/>
      <c r="L1849" s="32"/>
      <c r="N1849" s="32"/>
      <c r="O1849" s="32"/>
      <c r="AE1849" s="32"/>
      <c r="AF1849" s="624"/>
    </row>
    <row r="1850" spans="1:32" ht="15" hidden="1" customHeight="1" x14ac:dyDescent="0.25">
      <c r="A1850" s="32"/>
      <c r="B1850" s="32"/>
      <c r="L1850" s="32"/>
      <c r="N1850" s="32"/>
      <c r="O1850" s="32"/>
      <c r="AE1850" s="32"/>
      <c r="AF1850" s="624"/>
    </row>
    <row r="1851" spans="1:32" ht="15" hidden="1" customHeight="1" x14ac:dyDescent="0.25">
      <c r="A1851" s="32"/>
      <c r="B1851" s="32"/>
      <c r="L1851" s="32"/>
      <c r="N1851" s="32"/>
      <c r="O1851" s="32"/>
      <c r="AE1851" s="32"/>
      <c r="AF1851" s="624"/>
    </row>
    <row r="1852" spans="1:32" ht="15" hidden="1" customHeight="1" x14ac:dyDescent="0.25">
      <c r="A1852" s="32"/>
      <c r="B1852" s="32"/>
      <c r="L1852" s="32"/>
      <c r="N1852" s="32"/>
      <c r="O1852" s="32"/>
      <c r="AE1852" s="32"/>
      <c r="AF1852" s="624"/>
    </row>
    <row r="1853" spans="1:32" ht="15" hidden="1" customHeight="1" x14ac:dyDescent="0.25">
      <c r="A1853" s="32"/>
      <c r="B1853" s="32"/>
      <c r="L1853" s="32"/>
      <c r="N1853" s="32"/>
      <c r="O1853" s="32"/>
      <c r="AE1853" s="32"/>
      <c r="AF1853" s="624"/>
    </row>
    <row r="1854" spans="1:32" ht="15" hidden="1" customHeight="1" x14ac:dyDescent="0.25">
      <c r="A1854" s="32"/>
      <c r="B1854" s="32"/>
      <c r="L1854" s="32"/>
      <c r="N1854" s="32"/>
      <c r="O1854" s="32"/>
      <c r="AE1854" s="32"/>
      <c r="AF1854" s="624"/>
    </row>
    <row r="1855" spans="1:32" ht="15" hidden="1" customHeight="1" x14ac:dyDescent="0.25">
      <c r="A1855" s="32"/>
      <c r="B1855" s="32"/>
      <c r="L1855" s="32"/>
      <c r="N1855" s="32"/>
      <c r="O1855" s="32"/>
      <c r="AE1855" s="32"/>
      <c r="AF1855" s="624"/>
    </row>
    <row r="1856" spans="1:32" ht="15" hidden="1" customHeight="1" x14ac:dyDescent="0.25">
      <c r="A1856" s="32"/>
      <c r="B1856" s="32"/>
      <c r="L1856" s="32"/>
      <c r="N1856" s="32"/>
      <c r="O1856" s="32"/>
      <c r="AE1856" s="32"/>
      <c r="AF1856" s="624"/>
    </row>
    <row r="1857" spans="1:32" ht="15" hidden="1" customHeight="1" x14ac:dyDescent="0.25">
      <c r="A1857" s="32"/>
      <c r="B1857" s="32"/>
      <c r="L1857" s="32"/>
      <c r="N1857" s="32"/>
      <c r="O1857" s="32"/>
      <c r="AE1857" s="32"/>
      <c r="AF1857" s="624"/>
    </row>
    <row r="1858" spans="1:32" ht="15" hidden="1" customHeight="1" x14ac:dyDescent="0.25">
      <c r="A1858" s="32"/>
      <c r="B1858" s="32"/>
      <c r="L1858" s="32"/>
      <c r="N1858" s="32"/>
      <c r="O1858" s="32"/>
      <c r="AE1858" s="32"/>
      <c r="AF1858" s="624"/>
    </row>
    <row r="1859" spans="1:32" ht="15" hidden="1" customHeight="1" x14ac:dyDescent="0.25">
      <c r="A1859" s="32"/>
      <c r="B1859" s="32"/>
      <c r="L1859" s="32"/>
      <c r="N1859" s="32"/>
      <c r="O1859" s="32"/>
      <c r="AE1859" s="32"/>
      <c r="AF1859" s="624"/>
    </row>
    <row r="1860" spans="1:32" ht="15" hidden="1" customHeight="1" x14ac:dyDescent="0.25">
      <c r="A1860" s="32"/>
      <c r="B1860" s="32"/>
      <c r="L1860" s="32"/>
      <c r="N1860" s="32"/>
      <c r="O1860" s="32"/>
      <c r="AE1860" s="32"/>
      <c r="AF1860" s="624"/>
    </row>
    <row r="1861" spans="1:32" ht="15" hidden="1" customHeight="1" x14ac:dyDescent="0.25">
      <c r="A1861" s="32"/>
      <c r="B1861" s="32"/>
      <c r="L1861" s="32"/>
      <c r="N1861" s="32"/>
      <c r="O1861" s="32"/>
      <c r="AE1861" s="32"/>
      <c r="AF1861" s="624"/>
    </row>
    <row r="1862" spans="1:32" ht="15" hidden="1" customHeight="1" x14ac:dyDescent="0.25">
      <c r="A1862" s="32"/>
      <c r="B1862" s="32"/>
      <c r="L1862" s="32"/>
      <c r="N1862" s="32"/>
      <c r="O1862" s="32"/>
      <c r="AE1862" s="32"/>
      <c r="AF1862" s="624"/>
    </row>
    <row r="1863" spans="1:32" ht="15" hidden="1" customHeight="1" x14ac:dyDescent="0.25">
      <c r="A1863" s="32"/>
      <c r="B1863" s="32"/>
      <c r="L1863" s="32"/>
      <c r="N1863" s="32"/>
      <c r="O1863" s="32"/>
      <c r="AE1863" s="32"/>
      <c r="AF1863" s="624"/>
    </row>
    <row r="1864" spans="1:32" ht="15" hidden="1" customHeight="1" x14ac:dyDescent="0.25">
      <c r="A1864" s="32"/>
      <c r="B1864" s="32"/>
      <c r="L1864" s="32"/>
      <c r="N1864" s="32"/>
      <c r="O1864" s="32"/>
      <c r="AE1864" s="32"/>
      <c r="AF1864" s="624"/>
    </row>
    <row r="1865" spans="1:32" ht="15" hidden="1" customHeight="1" x14ac:dyDescent="0.25">
      <c r="A1865" s="32"/>
      <c r="B1865" s="32"/>
      <c r="L1865" s="32"/>
      <c r="N1865" s="32"/>
      <c r="O1865" s="32"/>
      <c r="AE1865" s="32"/>
      <c r="AF1865" s="624"/>
    </row>
    <row r="1866" spans="1:32" ht="15" hidden="1" customHeight="1" x14ac:dyDescent="0.25">
      <c r="A1866" s="32"/>
      <c r="B1866" s="32"/>
      <c r="L1866" s="32"/>
      <c r="N1866" s="32"/>
      <c r="O1866" s="32"/>
      <c r="AE1866" s="32"/>
      <c r="AF1866" s="624"/>
    </row>
    <row r="1867" spans="1:32" ht="15" hidden="1" customHeight="1" x14ac:dyDescent="0.25">
      <c r="A1867" s="32"/>
      <c r="B1867" s="32"/>
      <c r="L1867" s="32"/>
      <c r="N1867" s="32"/>
      <c r="O1867" s="32"/>
      <c r="AE1867" s="32"/>
      <c r="AF1867" s="624"/>
    </row>
    <row r="1868" spans="1:32" ht="15" hidden="1" customHeight="1" x14ac:dyDescent="0.25">
      <c r="A1868" s="32"/>
      <c r="B1868" s="32"/>
      <c r="L1868" s="32"/>
      <c r="N1868" s="32"/>
      <c r="O1868" s="32"/>
      <c r="AE1868" s="32"/>
      <c r="AF1868" s="624"/>
    </row>
    <row r="1869" spans="1:32" ht="15" hidden="1" customHeight="1" x14ac:dyDescent="0.25">
      <c r="A1869" s="32"/>
      <c r="B1869" s="32"/>
      <c r="L1869" s="32"/>
      <c r="N1869" s="32"/>
      <c r="O1869" s="32"/>
      <c r="AE1869" s="32"/>
      <c r="AF1869" s="624"/>
    </row>
    <row r="1870" spans="1:32" ht="15" hidden="1" customHeight="1" x14ac:dyDescent="0.25">
      <c r="A1870" s="32"/>
      <c r="B1870" s="32"/>
      <c r="L1870" s="32"/>
      <c r="N1870" s="32"/>
      <c r="O1870" s="32"/>
      <c r="AE1870" s="32"/>
      <c r="AF1870" s="624"/>
    </row>
    <row r="1871" spans="1:32" ht="15" hidden="1" customHeight="1" x14ac:dyDescent="0.25">
      <c r="A1871" s="32"/>
      <c r="B1871" s="32"/>
      <c r="L1871" s="32"/>
      <c r="N1871" s="32"/>
      <c r="O1871" s="32"/>
      <c r="AE1871" s="32"/>
      <c r="AF1871" s="624"/>
    </row>
    <row r="1872" spans="1:32" ht="15" hidden="1" customHeight="1" x14ac:dyDescent="0.25">
      <c r="A1872" s="32"/>
      <c r="B1872" s="32"/>
      <c r="L1872" s="32"/>
      <c r="N1872" s="32"/>
      <c r="O1872" s="32"/>
      <c r="AE1872" s="32"/>
      <c r="AF1872" s="624"/>
    </row>
    <row r="1873" spans="1:32" ht="15" hidden="1" customHeight="1" x14ac:dyDescent="0.25">
      <c r="A1873" s="32"/>
      <c r="B1873" s="32"/>
      <c r="L1873" s="32"/>
      <c r="N1873" s="32"/>
      <c r="O1873" s="32"/>
      <c r="AE1873" s="32"/>
      <c r="AF1873" s="624"/>
    </row>
    <row r="1874" spans="1:32" ht="15" hidden="1" customHeight="1" x14ac:dyDescent="0.25">
      <c r="A1874" s="32"/>
      <c r="B1874" s="32"/>
      <c r="L1874" s="32"/>
      <c r="N1874" s="32"/>
      <c r="O1874" s="32"/>
      <c r="AE1874" s="32"/>
      <c r="AF1874" s="624"/>
    </row>
    <row r="1875" spans="1:32" ht="15" hidden="1" customHeight="1" x14ac:dyDescent="0.25">
      <c r="A1875" s="32"/>
      <c r="B1875" s="32"/>
      <c r="L1875" s="32"/>
      <c r="N1875" s="32"/>
      <c r="O1875" s="32"/>
      <c r="AE1875" s="32"/>
      <c r="AF1875" s="624"/>
    </row>
    <row r="1876" spans="1:32" ht="15" hidden="1" customHeight="1" x14ac:dyDescent="0.25">
      <c r="A1876" s="32"/>
      <c r="B1876" s="32"/>
      <c r="L1876" s="32"/>
      <c r="N1876" s="32"/>
      <c r="O1876" s="32"/>
      <c r="AE1876" s="32"/>
      <c r="AF1876" s="624"/>
    </row>
    <row r="1877" spans="1:32" ht="15" hidden="1" customHeight="1" x14ac:dyDescent="0.25">
      <c r="A1877" s="32"/>
      <c r="B1877" s="32"/>
      <c r="L1877" s="32"/>
      <c r="N1877" s="32"/>
      <c r="O1877" s="32"/>
      <c r="AE1877" s="32"/>
      <c r="AF1877" s="624"/>
    </row>
    <row r="1878" spans="1:32" ht="15" hidden="1" customHeight="1" x14ac:dyDescent="0.25">
      <c r="A1878" s="32"/>
      <c r="B1878" s="32"/>
      <c r="L1878" s="32"/>
      <c r="N1878" s="32"/>
      <c r="O1878" s="32"/>
      <c r="AE1878" s="32"/>
      <c r="AF1878" s="624"/>
    </row>
    <row r="1879" spans="1:32" ht="15" hidden="1" customHeight="1" x14ac:dyDescent="0.25">
      <c r="A1879" s="32"/>
      <c r="B1879" s="32"/>
      <c r="L1879" s="32"/>
      <c r="N1879" s="32"/>
      <c r="O1879" s="32"/>
      <c r="AE1879" s="32"/>
      <c r="AF1879" s="624"/>
    </row>
    <row r="1880" spans="1:32" ht="15" hidden="1" customHeight="1" x14ac:dyDescent="0.25">
      <c r="A1880" s="32"/>
      <c r="B1880" s="32"/>
      <c r="L1880" s="32"/>
      <c r="N1880" s="32"/>
      <c r="O1880" s="32"/>
      <c r="AE1880" s="32"/>
      <c r="AF1880" s="624"/>
    </row>
    <row r="1881" spans="1:32" ht="15" hidden="1" customHeight="1" x14ac:dyDescent="0.25">
      <c r="A1881" s="32"/>
      <c r="B1881" s="32"/>
      <c r="L1881" s="32"/>
      <c r="N1881" s="32"/>
      <c r="O1881" s="32"/>
      <c r="AE1881" s="32"/>
      <c r="AF1881" s="624"/>
    </row>
    <row r="1882" spans="1:32" ht="15" hidden="1" customHeight="1" x14ac:dyDescent="0.25">
      <c r="A1882" s="32"/>
      <c r="B1882" s="32"/>
      <c r="L1882" s="32"/>
      <c r="N1882" s="32"/>
      <c r="O1882" s="32"/>
      <c r="AE1882" s="32"/>
      <c r="AF1882" s="624"/>
    </row>
    <row r="1883" spans="1:32" ht="15" hidden="1" customHeight="1" x14ac:dyDescent="0.25">
      <c r="A1883" s="32"/>
      <c r="B1883" s="32"/>
      <c r="L1883" s="32"/>
      <c r="N1883" s="32"/>
      <c r="O1883" s="32"/>
      <c r="AE1883" s="32"/>
      <c r="AF1883" s="624"/>
    </row>
    <row r="1884" spans="1:32" ht="15" hidden="1" customHeight="1" x14ac:dyDescent="0.25">
      <c r="A1884" s="32"/>
      <c r="B1884" s="32"/>
      <c r="L1884" s="32"/>
      <c r="N1884" s="32"/>
      <c r="O1884" s="32"/>
      <c r="AE1884" s="32"/>
      <c r="AF1884" s="624"/>
    </row>
    <row r="1885" spans="1:32" ht="15" hidden="1" customHeight="1" x14ac:dyDescent="0.25">
      <c r="A1885" s="32"/>
      <c r="B1885" s="32"/>
      <c r="L1885" s="32"/>
      <c r="N1885" s="32"/>
      <c r="O1885" s="32"/>
      <c r="AE1885" s="32"/>
      <c r="AF1885" s="624"/>
    </row>
    <row r="1886" spans="1:32" ht="15" hidden="1" customHeight="1" x14ac:dyDescent="0.25">
      <c r="A1886" s="32"/>
      <c r="B1886" s="32"/>
      <c r="L1886" s="32"/>
      <c r="N1886" s="32"/>
      <c r="O1886" s="32"/>
      <c r="AE1886" s="32"/>
      <c r="AF1886" s="624"/>
    </row>
    <row r="1887" spans="1:32" ht="15" hidden="1" customHeight="1" x14ac:dyDescent="0.25">
      <c r="A1887" s="32"/>
      <c r="B1887" s="32"/>
      <c r="L1887" s="32"/>
      <c r="N1887" s="32"/>
      <c r="O1887" s="32"/>
      <c r="AE1887" s="32"/>
      <c r="AF1887" s="624"/>
    </row>
    <row r="1888" spans="1:32" ht="15" hidden="1" customHeight="1" x14ac:dyDescent="0.25">
      <c r="A1888" s="32"/>
      <c r="B1888" s="32"/>
      <c r="L1888" s="32"/>
      <c r="N1888" s="32"/>
      <c r="O1888" s="32"/>
      <c r="AE1888" s="32"/>
      <c r="AF1888" s="624"/>
    </row>
    <row r="1889" spans="1:32" ht="15" hidden="1" customHeight="1" x14ac:dyDescent="0.25">
      <c r="A1889" s="32"/>
      <c r="B1889" s="32"/>
      <c r="L1889" s="32"/>
      <c r="N1889" s="32"/>
      <c r="O1889" s="32"/>
      <c r="AE1889" s="32"/>
      <c r="AF1889" s="624"/>
    </row>
    <row r="1890" spans="1:32" ht="15" hidden="1" customHeight="1" x14ac:dyDescent="0.25">
      <c r="A1890" s="32"/>
      <c r="B1890" s="32"/>
      <c r="L1890" s="32"/>
      <c r="N1890" s="32"/>
      <c r="O1890" s="32"/>
      <c r="AE1890" s="32"/>
      <c r="AF1890" s="624"/>
    </row>
    <row r="1891" spans="1:32" ht="15" hidden="1" customHeight="1" x14ac:dyDescent="0.25">
      <c r="A1891" s="32"/>
      <c r="B1891" s="32"/>
      <c r="L1891" s="32"/>
      <c r="N1891" s="32"/>
      <c r="O1891" s="32"/>
      <c r="AE1891" s="32"/>
      <c r="AF1891" s="624"/>
    </row>
    <row r="1892" spans="1:32" ht="15" hidden="1" customHeight="1" x14ac:dyDescent="0.25">
      <c r="A1892" s="32"/>
      <c r="B1892" s="32"/>
      <c r="L1892" s="32"/>
      <c r="N1892" s="32"/>
      <c r="O1892" s="32"/>
      <c r="AE1892" s="32"/>
      <c r="AF1892" s="624"/>
    </row>
    <row r="1893" spans="1:32" ht="15" hidden="1" customHeight="1" x14ac:dyDescent="0.25">
      <c r="A1893" s="32"/>
      <c r="B1893" s="32"/>
      <c r="L1893" s="32"/>
      <c r="N1893" s="32"/>
      <c r="O1893" s="32"/>
      <c r="AE1893" s="32"/>
      <c r="AF1893" s="624"/>
    </row>
    <row r="1894" spans="1:32" ht="15" hidden="1" customHeight="1" x14ac:dyDescent="0.25">
      <c r="A1894" s="32"/>
      <c r="B1894" s="32"/>
      <c r="L1894" s="32"/>
      <c r="N1894" s="32"/>
      <c r="O1894" s="32"/>
      <c r="AE1894" s="32"/>
      <c r="AF1894" s="624"/>
    </row>
    <row r="1895" spans="1:32" ht="15" hidden="1" customHeight="1" x14ac:dyDescent="0.25">
      <c r="A1895" s="32"/>
      <c r="B1895" s="32"/>
      <c r="L1895" s="32"/>
      <c r="N1895" s="32"/>
      <c r="O1895" s="32"/>
      <c r="AE1895" s="32"/>
      <c r="AF1895" s="624"/>
    </row>
    <row r="1896" spans="1:32" ht="15" hidden="1" customHeight="1" x14ac:dyDescent="0.25">
      <c r="A1896" s="32"/>
      <c r="B1896" s="32"/>
      <c r="L1896" s="32"/>
      <c r="N1896" s="32"/>
      <c r="O1896" s="32"/>
      <c r="AE1896" s="32"/>
      <c r="AF1896" s="624"/>
    </row>
    <row r="1897" spans="1:32" ht="15" hidden="1" customHeight="1" x14ac:dyDescent="0.25">
      <c r="A1897" s="32"/>
      <c r="B1897" s="32"/>
      <c r="L1897" s="32"/>
      <c r="N1897" s="32"/>
      <c r="O1897" s="32"/>
      <c r="AE1897" s="32"/>
      <c r="AF1897" s="624"/>
    </row>
    <row r="1898" spans="1:32" ht="15" hidden="1" customHeight="1" x14ac:dyDescent="0.25">
      <c r="A1898" s="32"/>
      <c r="B1898" s="32"/>
      <c r="L1898" s="32"/>
      <c r="N1898" s="32"/>
      <c r="O1898" s="32"/>
      <c r="AE1898" s="32"/>
      <c r="AF1898" s="624"/>
    </row>
    <row r="1899" spans="1:32" ht="15" hidden="1" customHeight="1" x14ac:dyDescent="0.25">
      <c r="A1899" s="32"/>
      <c r="B1899" s="32"/>
      <c r="L1899" s="32"/>
      <c r="N1899" s="32"/>
      <c r="O1899" s="32"/>
      <c r="AE1899" s="32"/>
      <c r="AF1899" s="624"/>
    </row>
    <row r="1900" spans="1:32" ht="15" hidden="1" customHeight="1" x14ac:dyDescent="0.25">
      <c r="A1900" s="32"/>
      <c r="B1900" s="32"/>
      <c r="L1900" s="32"/>
      <c r="N1900" s="32"/>
      <c r="O1900" s="32"/>
      <c r="AE1900" s="32"/>
      <c r="AF1900" s="624"/>
    </row>
    <row r="1901" spans="1:32" ht="15" hidden="1" customHeight="1" x14ac:dyDescent="0.25">
      <c r="A1901" s="32"/>
      <c r="B1901" s="32"/>
      <c r="L1901" s="32"/>
      <c r="N1901" s="32"/>
      <c r="O1901" s="32"/>
      <c r="AE1901" s="32"/>
      <c r="AF1901" s="624"/>
    </row>
    <row r="1902" spans="1:32" ht="15" hidden="1" customHeight="1" x14ac:dyDescent="0.25">
      <c r="A1902" s="32"/>
      <c r="B1902" s="32"/>
      <c r="L1902" s="32"/>
      <c r="N1902" s="32"/>
      <c r="O1902" s="32"/>
      <c r="AE1902" s="32"/>
      <c r="AF1902" s="624"/>
    </row>
    <row r="1903" spans="1:32" ht="15" hidden="1" customHeight="1" x14ac:dyDescent="0.25">
      <c r="A1903" s="32"/>
      <c r="B1903" s="32"/>
      <c r="L1903" s="32"/>
      <c r="N1903" s="32"/>
      <c r="O1903" s="32"/>
      <c r="AE1903" s="32"/>
      <c r="AF1903" s="624"/>
    </row>
    <row r="1904" spans="1:32" ht="15" hidden="1" customHeight="1" x14ac:dyDescent="0.25">
      <c r="A1904" s="32"/>
      <c r="B1904" s="32"/>
      <c r="L1904" s="32"/>
      <c r="N1904" s="32"/>
      <c r="O1904" s="32"/>
      <c r="AE1904" s="32"/>
      <c r="AF1904" s="624"/>
    </row>
    <row r="1905" spans="1:32" ht="15" hidden="1" customHeight="1" x14ac:dyDescent="0.25">
      <c r="A1905" s="32"/>
      <c r="B1905" s="32"/>
      <c r="L1905" s="32"/>
      <c r="N1905" s="32"/>
      <c r="O1905" s="32"/>
      <c r="AE1905" s="32"/>
      <c r="AF1905" s="624"/>
    </row>
    <row r="1906" spans="1:32" ht="15" hidden="1" customHeight="1" x14ac:dyDescent="0.25">
      <c r="A1906" s="32"/>
      <c r="B1906" s="32"/>
      <c r="L1906" s="32"/>
      <c r="N1906" s="32"/>
      <c r="O1906" s="32"/>
      <c r="AE1906" s="32"/>
      <c r="AF1906" s="624"/>
    </row>
    <row r="1907" spans="1:32" ht="15" hidden="1" customHeight="1" x14ac:dyDescent="0.25">
      <c r="A1907" s="32"/>
      <c r="B1907" s="32"/>
      <c r="L1907" s="32"/>
      <c r="N1907" s="32"/>
      <c r="O1907" s="32"/>
      <c r="AE1907" s="32"/>
      <c r="AF1907" s="624"/>
    </row>
    <row r="1908" spans="1:32" ht="15" hidden="1" customHeight="1" x14ac:dyDescent="0.25">
      <c r="A1908" s="32"/>
      <c r="B1908" s="32"/>
      <c r="L1908" s="32"/>
      <c r="N1908" s="32"/>
      <c r="O1908" s="32"/>
      <c r="AE1908" s="32"/>
      <c r="AF1908" s="624"/>
    </row>
    <row r="1909" spans="1:32" ht="15" hidden="1" customHeight="1" x14ac:dyDescent="0.25">
      <c r="A1909" s="32"/>
      <c r="B1909" s="32"/>
      <c r="L1909" s="32"/>
      <c r="N1909" s="32"/>
      <c r="O1909" s="32"/>
      <c r="AE1909" s="32"/>
      <c r="AF1909" s="624"/>
    </row>
    <row r="1910" spans="1:32" ht="15" hidden="1" customHeight="1" x14ac:dyDescent="0.25">
      <c r="A1910" s="32"/>
      <c r="B1910" s="32"/>
      <c r="L1910" s="32"/>
      <c r="N1910" s="32"/>
      <c r="O1910" s="32"/>
      <c r="AE1910" s="32"/>
      <c r="AF1910" s="624"/>
    </row>
    <row r="1911" spans="1:32" ht="15" hidden="1" customHeight="1" x14ac:dyDescent="0.25">
      <c r="A1911" s="32"/>
      <c r="B1911" s="32"/>
      <c r="L1911" s="32"/>
      <c r="N1911" s="32"/>
      <c r="O1911" s="32"/>
      <c r="AE1911" s="32"/>
      <c r="AF1911" s="624"/>
    </row>
    <row r="1912" spans="1:32" ht="15" hidden="1" customHeight="1" x14ac:dyDescent="0.25">
      <c r="A1912" s="32"/>
      <c r="B1912" s="32"/>
      <c r="L1912" s="32"/>
      <c r="N1912" s="32"/>
      <c r="O1912" s="32"/>
      <c r="AE1912" s="32"/>
      <c r="AF1912" s="624"/>
    </row>
    <row r="1913" spans="1:32" ht="15" hidden="1" customHeight="1" x14ac:dyDescent="0.25">
      <c r="A1913" s="32"/>
      <c r="B1913" s="32"/>
      <c r="L1913" s="32"/>
      <c r="N1913" s="32"/>
      <c r="O1913" s="32"/>
      <c r="AE1913" s="32"/>
      <c r="AF1913" s="624"/>
    </row>
    <row r="1914" spans="1:32" ht="15" hidden="1" customHeight="1" x14ac:dyDescent="0.25">
      <c r="A1914" s="32"/>
      <c r="B1914" s="32"/>
      <c r="L1914" s="32"/>
      <c r="N1914" s="32"/>
      <c r="O1914" s="32"/>
      <c r="AE1914" s="32"/>
      <c r="AF1914" s="624"/>
    </row>
    <row r="1915" spans="1:32" ht="15" hidden="1" customHeight="1" x14ac:dyDescent="0.25">
      <c r="A1915" s="32"/>
      <c r="B1915" s="32"/>
      <c r="L1915" s="32"/>
      <c r="N1915" s="32"/>
      <c r="O1915" s="32"/>
      <c r="AE1915" s="32"/>
      <c r="AF1915" s="624"/>
    </row>
    <row r="1916" spans="1:32" ht="15" hidden="1" customHeight="1" x14ac:dyDescent="0.25">
      <c r="A1916" s="32"/>
      <c r="B1916" s="32"/>
      <c r="L1916" s="32"/>
      <c r="N1916" s="32"/>
      <c r="O1916" s="32"/>
      <c r="AE1916" s="32"/>
      <c r="AF1916" s="624"/>
    </row>
    <row r="1917" spans="1:32" ht="15" hidden="1" customHeight="1" x14ac:dyDescent="0.25">
      <c r="A1917" s="32"/>
      <c r="B1917" s="32"/>
      <c r="L1917" s="32"/>
      <c r="N1917" s="32"/>
      <c r="O1917" s="32"/>
      <c r="AE1917" s="32"/>
      <c r="AF1917" s="624"/>
    </row>
    <row r="1918" spans="1:32" ht="15" hidden="1" customHeight="1" x14ac:dyDescent="0.25">
      <c r="A1918" s="32"/>
      <c r="B1918" s="32"/>
      <c r="L1918" s="32"/>
      <c r="N1918" s="32"/>
      <c r="O1918" s="32"/>
      <c r="AE1918" s="32"/>
      <c r="AF1918" s="624"/>
    </row>
    <row r="1919" spans="1:32" ht="15" hidden="1" customHeight="1" x14ac:dyDescent="0.25">
      <c r="A1919" s="32"/>
      <c r="B1919" s="32"/>
      <c r="L1919" s="32"/>
      <c r="N1919" s="32"/>
      <c r="O1919" s="32"/>
      <c r="AE1919" s="32"/>
      <c r="AF1919" s="624"/>
    </row>
    <row r="1920" spans="1:32" ht="15" hidden="1" customHeight="1" x14ac:dyDescent="0.25">
      <c r="A1920" s="32"/>
      <c r="B1920" s="32"/>
      <c r="L1920" s="32"/>
      <c r="N1920" s="32"/>
      <c r="O1920" s="32"/>
      <c r="AE1920" s="32"/>
      <c r="AF1920" s="624"/>
    </row>
    <row r="1921" spans="1:32" ht="15" hidden="1" customHeight="1" x14ac:dyDescent="0.25">
      <c r="A1921" s="32"/>
      <c r="B1921" s="32"/>
      <c r="L1921" s="32"/>
      <c r="N1921" s="32"/>
      <c r="O1921" s="32"/>
      <c r="AE1921" s="32"/>
      <c r="AF1921" s="624"/>
    </row>
    <row r="1922" spans="1:32" ht="15" hidden="1" customHeight="1" x14ac:dyDescent="0.25">
      <c r="A1922" s="32"/>
      <c r="B1922" s="32"/>
      <c r="L1922" s="32"/>
      <c r="N1922" s="32"/>
      <c r="O1922" s="32"/>
      <c r="AE1922" s="32"/>
      <c r="AF1922" s="624"/>
    </row>
    <row r="1923" spans="1:32" ht="15" hidden="1" customHeight="1" x14ac:dyDescent="0.25">
      <c r="A1923" s="32"/>
      <c r="B1923" s="32"/>
      <c r="L1923" s="32"/>
      <c r="N1923" s="32"/>
      <c r="O1923" s="32"/>
      <c r="AE1923" s="32"/>
      <c r="AF1923" s="624"/>
    </row>
    <row r="1924" spans="1:32" ht="15" hidden="1" customHeight="1" x14ac:dyDescent="0.25">
      <c r="A1924" s="32"/>
      <c r="B1924" s="32"/>
      <c r="L1924" s="32"/>
      <c r="N1924" s="32"/>
      <c r="O1924" s="32"/>
      <c r="AE1924" s="32"/>
      <c r="AF1924" s="624"/>
    </row>
    <row r="1925" spans="1:32" ht="15" hidden="1" customHeight="1" x14ac:dyDescent="0.25">
      <c r="A1925" s="32"/>
      <c r="B1925" s="32"/>
      <c r="L1925" s="32"/>
      <c r="N1925" s="32"/>
      <c r="O1925" s="32"/>
      <c r="AE1925" s="32"/>
      <c r="AF1925" s="624"/>
    </row>
    <row r="1926" spans="1:32" ht="15" hidden="1" customHeight="1" x14ac:dyDescent="0.25">
      <c r="A1926" s="32"/>
      <c r="B1926" s="32"/>
      <c r="L1926" s="32"/>
      <c r="N1926" s="32"/>
      <c r="O1926" s="32"/>
      <c r="AE1926" s="32"/>
      <c r="AF1926" s="624"/>
    </row>
    <row r="1927" spans="1:32" ht="15" hidden="1" customHeight="1" x14ac:dyDescent="0.25">
      <c r="A1927" s="32"/>
      <c r="B1927" s="32"/>
      <c r="L1927" s="32"/>
      <c r="N1927" s="32"/>
      <c r="O1927" s="32"/>
      <c r="AE1927" s="32"/>
      <c r="AF1927" s="624"/>
    </row>
    <row r="1928" spans="1:32" ht="15" hidden="1" customHeight="1" x14ac:dyDescent="0.25">
      <c r="A1928" s="32"/>
      <c r="B1928" s="32"/>
      <c r="L1928" s="32"/>
      <c r="N1928" s="32"/>
      <c r="O1928" s="32"/>
      <c r="AE1928" s="32"/>
      <c r="AF1928" s="624"/>
    </row>
    <row r="1929" spans="1:32" ht="15" hidden="1" customHeight="1" x14ac:dyDescent="0.25">
      <c r="A1929" s="32"/>
      <c r="B1929" s="32"/>
      <c r="L1929" s="32"/>
      <c r="N1929" s="32"/>
      <c r="O1929" s="32"/>
      <c r="AE1929" s="32"/>
      <c r="AF1929" s="624"/>
    </row>
    <row r="1930" spans="1:32" ht="15" hidden="1" customHeight="1" x14ac:dyDescent="0.25">
      <c r="A1930" s="32"/>
      <c r="B1930" s="32"/>
      <c r="L1930" s="32"/>
      <c r="N1930" s="32"/>
      <c r="O1930" s="32"/>
      <c r="AE1930" s="32"/>
      <c r="AF1930" s="624"/>
    </row>
    <row r="1931" spans="1:32" ht="15" hidden="1" customHeight="1" x14ac:dyDescent="0.25">
      <c r="A1931" s="32"/>
      <c r="B1931" s="32"/>
      <c r="L1931" s="32"/>
      <c r="N1931" s="32"/>
      <c r="O1931" s="32"/>
      <c r="AE1931" s="32"/>
      <c r="AF1931" s="624"/>
    </row>
    <row r="1932" spans="1:32" ht="15" hidden="1" customHeight="1" x14ac:dyDescent="0.25">
      <c r="A1932" s="32"/>
      <c r="B1932" s="32"/>
      <c r="L1932" s="32"/>
      <c r="N1932" s="32"/>
      <c r="O1932" s="32"/>
      <c r="AE1932" s="32"/>
      <c r="AF1932" s="624"/>
    </row>
    <row r="1933" spans="1:32" ht="15" hidden="1" customHeight="1" x14ac:dyDescent="0.25">
      <c r="A1933" s="32"/>
      <c r="B1933" s="32"/>
      <c r="L1933" s="32"/>
      <c r="N1933" s="32"/>
      <c r="O1933" s="32"/>
      <c r="AE1933" s="32"/>
      <c r="AF1933" s="624"/>
    </row>
    <row r="1934" spans="1:32" ht="15" hidden="1" customHeight="1" x14ac:dyDescent="0.25">
      <c r="A1934" s="32"/>
      <c r="B1934" s="32"/>
      <c r="L1934" s="32"/>
      <c r="N1934" s="32"/>
      <c r="O1934" s="32"/>
      <c r="AE1934" s="32"/>
      <c r="AF1934" s="624"/>
    </row>
    <row r="1935" spans="1:32" ht="15" hidden="1" customHeight="1" x14ac:dyDescent="0.25">
      <c r="A1935" s="32"/>
      <c r="B1935" s="32"/>
      <c r="L1935" s="32"/>
      <c r="N1935" s="32"/>
      <c r="O1935" s="32"/>
      <c r="AE1935" s="32"/>
      <c r="AF1935" s="624"/>
    </row>
    <row r="1936" spans="1:32" ht="15" hidden="1" customHeight="1" x14ac:dyDescent="0.25">
      <c r="A1936" s="32"/>
      <c r="B1936" s="32"/>
      <c r="L1936" s="32"/>
      <c r="N1936" s="32"/>
      <c r="O1936" s="32"/>
      <c r="AE1936" s="32"/>
      <c r="AF1936" s="624"/>
    </row>
    <row r="1937" spans="1:32" ht="15" hidden="1" customHeight="1" x14ac:dyDescent="0.25">
      <c r="A1937" s="32"/>
      <c r="B1937" s="32"/>
      <c r="L1937" s="32"/>
      <c r="N1937" s="32"/>
      <c r="O1937" s="32"/>
      <c r="AE1937" s="32"/>
      <c r="AF1937" s="624"/>
    </row>
    <row r="1938" spans="1:32" ht="15" hidden="1" customHeight="1" x14ac:dyDescent="0.25">
      <c r="A1938" s="32"/>
      <c r="B1938" s="32"/>
      <c r="L1938" s="32"/>
      <c r="N1938" s="32"/>
      <c r="O1938" s="32"/>
      <c r="AE1938" s="32"/>
      <c r="AF1938" s="624"/>
    </row>
    <row r="1939" spans="1:32" ht="15" hidden="1" customHeight="1" x14ac:dyDescent="0.25">
      <c r="A1939" s="32"/>
      <c r="B1939" s="32"/>
      <c r="L1939" s="32"/>
      <c r="N1939" s="32"/>
      <c r="O1939" s="32"/>
      <c r="AE1939" s="32"/>
      <c r="AF1939" s="624"/>
    </row>
    <row r="1940" spans="1:32" ht="15" hidden="1" customHeight="1" x14ac:dyDescent="0.25">
      <c r="A1940" s="32"/>
      <c r="B1940" s="32"/>
      <c r="L1940" s="32"/>
      <c r="N1940" s="32"/>
      <c r="O1940" s="32"/>
      <c r="AE1940" s="32"/>
      <c r="AF1940" s="624"/>
    </row>
    <row r="1941" spans="1:32" ht="15" hidden="1" customHeight="1" x14ac:dyDescent="0.25">
      <c r="A1941" s="32"/>
      <c r="B1941" s="32"/>
      <c r="L1941" s="32"/>
      <c r="N1941" s="32"/>
      <c r="O1941" s="32"/>
      <c r="AE1941" s="32"/>
      <c r="AF1941" s="624"/>
    </row>
    <row r="1942" spans="1:32" ht="15" hidden="1" customHeight="1" x14ac:dyDescent="0.25">
      <c r="A1942" s="32"/>
      <c r="B1942" s="32"/>
      <c r="L1942" s="32"/>
      <c r="N1942" s="32"/>
      <c r="O1942" s="32"/>
      <c r="AE1942" s="32"/>
      <c r="AF1942" s="624"/>
    </row>
    <row r="1943" spans="1:32" ht="15" hidden="1" customHeight="1" x14ac:dyDescent="0.25">
      <c r="A1943" s="32"/>
      <c r="B1943" s="32"/>
      <c r="L1943" s="32"/>
      <c r="N1943" s="32"/>
      <c r="O1943" s="32"/>
      <c r="AE1943" s="32"/>
      <c r="AF1943" s="624"/>
    </row>
    <row r="1944" spans="1:32" ht="15" hidden="1" customHeight="1" x14ac:dyDescent="0.25">
      <c r="A1944" s="32"/>
      <c r="B1944" s="32"/>
      <c r="L1944" s="32"/>
      <c r="N1944" s="32"/>
      <c r="O1944" s="32"/>
      <c r="AE1944" s="32"/>
      <c r="AF1944" s="624"/>
    </row>
    <row r="1945" spans="1:32" ht="15" hidden="1" customHeight="1" x14ac:dyDescent="0.25">
      <c r="A1945" s="32"/>
      <c r="B1945" s="32"/>
      <c r="L1945" s="32"/>
      <c r="N1945" s="32"/>
      <c r="O1945" s="32"/>
      <c r="AE1945" s="32"/>
      <c r="AF1945" s="624"/>
    </row>
    <row r="1946" spans="1:32" ht="15" hidden="1" customHeight="1" x14ac:dyDescent="0.25">
      <c r="A1946" s="32"/>
      <c r="B1946" s="32"/>
      <c r="L1946" s="32"/>
      <c r="N1946" s="32"/>
      <c r="O1946" s="32"/>
      <c r="AE1946" s="32"/>
      <c r="AF1946" s="624"/>
    </row>
    <row r="1947" spans="1:32" ht="15" hidden="1" customHeight="1" x14ac:dyDescent="0.25">
      <c r="A1947" s="32"/>
      <c r="B1947" s="32"/>
      <c r="L1947" s="32"/>
      <c r="N1947" s="32"/>
      <c r="O1947" s="32"/>
      <c r="AE1947" s="32"/>
      <c r="AF1947" s="624"/>
    </row>
    <row r="1948" spans="1:32" ht="15" hidden="1" customHeight="1" x14ac:dyDescent="0.25">
      <c r="A1948" s="32"/>
      <c r="B1948" s="32"/>
      <c r="L1948" s="32"/>
      <c r="N1948" s="32"/>
      <c r="O1948" s="32"/>
      <c r="AE1948" s="32"/>
      <c r="AF1948" s="624"/>
    </row>
    <row r="1949" spans="1:32" ht="15" hidden="1" customHeight="1" x14ac:dyDescent="0.25">
      <c r="A1949" s="32"/>
      <c r="B1949" s="32"/>
      <c r="L1949" s="32"/>
      <c r="N1949" s="32"/>
      <c r="O1949" s="32"/>
      <c r="AE1949" s="32"/>
      <c r="AF1949" s="624"/>
    </row>
    <row r="1950" spans="1:32" ht="15" hidden="1" customHeight="1" x14ac:dyDescent="0.25">
      <c r="A1950" s="32"/>
      <c r="B1950" s="32"/>
      <c r="L1950" s="32"/>
      <c r="N1950" s="32"/>
      <c r="O1950" s="32"/>
      <c r="AE1950" s="32"/>
      <c r="AF1950" s="624"/>
    </row>
    <row r="1951" spans="1:32" ht="15" hidden="1" customHeight="1" x14ac:dyDescent="0.25">
      <c r="A1951" s="32"/>
      <c r="B1951" s="32"/>
      <c r="L1951" s="32"/>
      <c r="N1951" s="32"/>
      <c r="O1951" s="32"/>
      <c r="AE1951" s="32"/>
      <c r="AF1951" s="624"/>
    </row>
    <row r="1952" spans="1:32" ht="15" hidden="1" customHeight="1" x14ac:dyDescent="0.25">
      <c r="A1952" s="32"/>
      <c r="B1952" s="32"/>
      <c r="L1952" s="32"/>
      <c r="N1952" s="32"/>
      <c r="O1952" s="32"/>
      <c r="AE1952" s="32"/>
      <c r="AF1952" s="624"/>
    </row>
    <row r="1953" spans="1:32" ht="15" hidden="1" customHeight="1" x14ac:dyDescent="0.25">
      <c r="A1953" s="32"/>
      <c r="B1953" s="32"/>
      <c r="L1953" s="32"/>
      <c r="N1953" s="32"/>
      <c r="O1953" s="32"/>
      <c r="AE1953" s="32"/>
      <c r="AF1953" s="624"/>
    </row>
    <row r="1954" spans="1:32" ht="15" hidden="1" customHeight="1" x14ac:dyDescent="0.25">
      <c r="A1954" s="32"/>
      <c r="B1954" s="32"/>
      <c r="L1954" s="32"/>
      <c r="N1954" s="32"/>
      <c r="O1954" s="32"/>
      <c r="AE1954" s="32"/>
      <c r="AF1954" s="624"/>
    </row>
    <row r="1955" spans="1:32" ht="15" hidden="1" customHeight="1" x14ac:dyDescent="0.25">
      <c r="A1955" s="32"/>
      <c r="B1955" s="32"/>
      <c r="L1955" s="32"/>
      <c r="N1955" s="32"/>
      <c r="O1955" s="32"/>
      <c r="AE1955" s="32"/>
      <c r="AF1955" s="624"/>
    </row>
    <row r="1956" spans="1:32" ht="15" hidden="1" customHeight="1" x14ac:dyDescent="0.25">
      <c r="A1956" s="32"/>
      <c r="B1956" s="32"/>
      <c r="L1956" s="32"/>
      <c r="N1956" s="32"/>
      <c r="O1956" s="32"/>
      <c r="AE1956" s="32"/>
      <c r="AF1956" s="624"/>
    </row>
    <row r="1957" spans="1:32" ht="15" hidden="1" customHeight="1" x14ac:dyDescent="0.25">
      <c r="A1957" s="32"/>
      <c r="B1957" s="32"/>
      <c r="L1957" s="32"/>
      <c r="N1957" s="32"/>
      <c r="O1957" s="32"/>
      <c r="AE1957" s="32"/>
      <c r="AF1957" s="624"/>
    </row>
    <row r="1958" spans="1:32" ht="15" hidden="1" customHeight="1" x14ac:dyDescent="0.25">
      <c r="A1958" s="32"/>
      <c r="B1958" s="32"/>
      <c r="L1958" s="32"/>
      <c r="N1958" s="32"/>
      <c r="O1958" s="32"/>
      <c r="AE1958" s="32"/>
      <c r="AF1958" s="624"/>
    </row>
    <row r="1959" spans="1:32" ht="15" hidden="1" customHeight="1" x14ac:dyDescent="0.25">
      <c r="A1959" s="32"/>
      <c r="B1959" s="32"/>
      <c r="L1959" s="32"/>
      <c r="N1959" s="32"/>
      <c r="O1959" s="32"/>
      <c r="AE1959" s="32"/>
      <c r="AF1959" s="624"/>
    </row>
    <row r="1960" spans="1:32" ht="15" hidden="1" customHeight="1" x14ac:dyDescent="0.25">
      <c r="A1960" s="32"/>
      <c r="B1960" s="32"/>
      <c r="L1960" s="32"/>
      <c r="N1960" s="32"/>
      <c r="O1960" s="32"/>
      <c r="AE1960" s="32"/>
      <c r="AF1960" s="624"/>
    </row>
    <row r="1961" spans="1:32" ht="15" hidden="1" customHeight="1" x14ac:dyDescent="0.25">
      <c r="A1961" s="32"/>
      <c r="B1961" s="32"/>
      <c r="L1961" s="32"/>
      <c r="N1961" s="32"/>
      <c r="O1961" s="32"/>
      <c r="AE1961" s="32"/>
      <c r="AF1961" s="624"/>
    </row>
    <row r="1962" spans="1:32" ht="15" hidden="1" customHeight="1" x14ac:dyDescent="0.25">
      <c r="A1962" s="32"/>
      <c r="B1962" s="32"/>
      <c r="L1962" s="32"/>
      <c r="N1962" s="32"/>
      <c r="O1962" s="32"/>
      <c r="AE1962" s="32"/>
      <c r="AF1962" s="624"/>
    </row>
    <row r="1963" spans="1:32" ht="15" hidden="1" customHeight="1" x14ac:dyDescent="0.25">
      <c r="A1963" s="32"/>
      <c r="B1963" s="32"/>
      <c r="L1963" s="32"/>
      <c r="N1963" s="32"/>
      <c r="O1963" s="32"/>
      <c r="AE1963" s="32"/>
      <c r="AF1963" s="624"/>
    </row>
    <row r="1964" spans="1:32" ht="15" hidden="1" customHeight="1" x14ac:dyDescent="0.25">
      <c r="A1964" s="32"/>
      <c r="B1964" s="32"/>
      <c r="L1964" s="32"/>
      <c r="N1964" s="32"/>
      <c r="O1964" s="32"/>
      <c r="AE1964" s="32"/>
      <c r="AF1964" s="624"/>
    </row>
    <row r="1965" spans="1:32" ht="15" hidden="1" customHeight="1" x14ac:dyDescent="0.25">
      <c r="A1965" s="32"/>
      <c r="B1965" s="32"/>
      <c r="L1965" s="32"/>
      <c r="N1965" s="32"/>
      <c r="O1965" s="32"/>
      <c r="AE1965" s="32"/>
      <c r="AF1965" s="624"/>
    </row>
    <row r="1966" spans="1:32" ht="15" hidden="1" customHeight="1" x14ac:dyDescent="0.25">
      <c r="A1966" s="32"/>
      <c r="B1966" s="32"/>
      <c r="L1966" s="32"/>
      <c r="N1966" s="32"/>
      <c r="O1966" s="32"/>
      <c r="AE1966" s="32"/>
      <c r="AF1966" s="624"/>
    </row>
    <row r="1967" spans="1:32" ht="15" hidden="1" customHeight="1" x14ac:dyDescent="0.25">
      <c r="A1967" s="32"/>
      <c r="B1967" s="32"/>
      <c r="L1967" s="32"/>
      <c r="N1967" s="32"/>
      <c r="O1967" s="32"/>
      <c r="AE1967" s="32"/>
      <c r="AF1967" s="624"/>
    </row>
    <row r="1968" spans="1:32" ht="15" hidden="1" customHeight="1" x14ac:dyDescent="0.25">
      <c r="A1968" s="32"/>
      <c r="B1968" s="32"/>
      <c r="L1968" s="32"/>
      <c r="N1968" s="32"/>
      <c r="O1968" s="32"/>
      <c r="AE1968" s="32"/>
      <c r="AF1968" s="624"/>
    </row>
    <row r="1969" spans="1:32" ht="15" hidden="1" customHeight="1" x14ac:dyDescent="0.25">
      <c r="A1969" s="32"/>
      <c r="B1969" s="32"/>
      <c r="L1969" s="32"/>
      <c r="N1969" s="32"/>
      <c r="O1969" s="32"/>
      <c r="AE1969" s="32"/>
      <c r="AF1969" s="624"/>
    </row>
    <row r="1970" spans="1:32" ht="15" hidden="1" customHeight="1" x14ac:dyDescent="0.25">
      <c r="A1970" s="32"/>
      <c r="B1970" s="32"/>
      <c r="L1970" s="32"/>
      <c r="N1970" s="32"/>
      <c r="O1970" s="32"/>
      <c r="AE1970" s="32"/>
      <c r="AF1970" s="624"/>
    </row>
    <row r="1971" spans="1:32" ht="15" hidden="1" customHeight="1" x14ac:dyDescent="0.25">
      <c r="A1971" s="32"/>
      <c r="B1971" s="32"/>
      <c r="L1971" s="32"/>
      <c r="N1971" s="32"/>
      <c r="O1971" s="32"/>
      <c r="AE1971" s="32"/>
      <c r="AF1971" s="624"/>
    </row>
    <row r="1972" spans="1:32" ht="15" hidden="1" customHeight="1" x14ac:dyDescent="0.25">
      <c r="A1972" s="32"/>
      <c r="B1972" s="32"/>
      <c r="L1972" s="32"/>
      <c r="N1972" s="32"/>
      <c r="O1972" s="32"/>
      <c r="AE1972" s="32"/>
      <c r="AF1972" s="624"/>
    </row>
    <row r="1973" spans="1:32" ht="15" hidden="1" customHeight="1" x14ac:dyDescent="0.25">
      <c r="A1973" s="32"/>
      <c r="B1973" s="32"/>
      <c r="L1973" s="32"/>
      <c r="N1973" s="32"/>
      <c r="O1973" s="32"/>
      <c r="AE1973" s="32"/>
      <c r="AF1973" s="624"/>
    </row>
    <row r="1974" spans="1:32" ht="15" hidden="1" customHeight="1" x14ac:dyDescent="0.25">
      <c r="A1974" s="32"/>
      <c r="B1974" s="32"/>
      <c r="L1974" s="32"/>
      <c r="N1974" s="32"/>
      <c r="O1974" s="32"/>
      <c r="AE1974" s="32"/>
      <c r="AF1974" s="624"/>
    </row>
    <row r="1975" spans="1:32" ht="15" hidden="1" customHeight="1" x14ac:dyDescent="0.25">
      <c r="A1975" s="32"/>
      <c r="B1975" s="32"/>
      <c r="L1975" s="32"/>
      <c r="N1975" s="32"/>
      <c r="O1975" s="32"/>
      <c r="AE1975" s="32"/>
      <c r="AF1975" s="624"/>
    </row>
    <row r="1976" spans="1:32" ht="15" hidden="1" customHeight="1" x14ac:dyDescent="0.25">
      <c r="A1976" s="32"/>
      <c r="B1976" s="32"/>
      <c r="L1976" s="32"/>
      <c r="N1976" s="32"/>
      <c r="O1976" s="32"/>
      <c r="AE1976" s="32"/>
      <c r="AF1976" s="624"/>
    </row>
    <row r="1977" spans="1:32" ht="15" hidden="1" customHeight="1" x14ac:dyDescent="0.25">
      <c r="A1977" s="32"/>
      <c r="B1977" s="32"/>
      <c r="L1977" s="32"/>
      <c r="N1977" s="32"/>
      <c r="O1977" s="32"/>
      <c r="AE1977" s="32"/>
      <c r="AF1977" s="624"/>
    </row>
    <row r="1978" spans="1:32" ht="15" hidden="1" customHeight="1" x14ac:dyDescent="0.25">
      <c r="A1978" s="32"/>
      <c r="B1978" s="32"/>
      <c r="L1978" s="32"/>
      <c r="N1978" s="32"/>
      <c r="O1978" s="32"/>
      <c r="AE1978" s="32"/>
      <c r="AF1978" s="624"/>
    </row>
    <row r="1979" spans="1:32" ht="15" hidden="1" customHeight="1" x14ac:dyDescent="0.25">
      <c r="A1979" s="32"/>
      <c r="B1979" s="32"/>
      <c r="L1979" s="32"/>
      <c r="N1979" s="32"/>
      <c r="O1979" s="32"/>
      <c r="AE1979" s="32"/>
      <c r="AF1979" s="624"/>
    </row>
    <row r="1980" spans="1:32" ht="15" hidden="1" customHeight="1" x14ac:dyDescent="0.25">
      <c r="A1980" s="32"/>
      <c r="B1980" s="32"/>
      <c r="L1980" s="32"/>
      <c r="N1980" s="32"/>
      <c r="O1980" s="32"/>
      <c r="AE1980" s="32"/>
      <c r="AF1980" s="624"/>
    </row>
    <row r="1981" spans="1:32" ht="15" hidden="1" customHeight="1" x14ac:dyDescent="0.25">
      <c r="A1981" s="32"/>
      <c r="B1981" s="32"/>
      <c r="L1981" s="32"/>
      <c r="N1981" s="32"/>
      <c r="O1981" s="32"/>
      <c r="AE1981" s="32"/>
      <c r="AF1981" s="624"/>
    </row>
    <row r="1982" spans="1:32" ht="15" hidden="1" customHeight="1" x14ac:dyDescent="0.25">
      <c r="A1982" s="32"/>
      <c r="B1982" s="32"/>
      <c r="L1982" s="32"/>
      <c r="N1982" s="32"/>
      <c r="O1982" s="32"/>
      <c r="AE1982" s="32"/>
      <c r="AF1982" s="624"/>
    </row>
    <row r="1983" spans="1:32" ht="15" hidden="1" customHeight="1" x14ac:dyDescent="0.25">
      <c r="A1983" s="32"/>
      <c r="B1983" s="32"/>
      <c r="L1983" s="32"/>
      <c r="N1983" s="32"/>
      <c r="O1983" s="32"/>
      <c r="AE1983" s="32"/>
      <c r="AF1983" s="624"/>
    </row>
    <row r="1984" spans="1:32" ht="15" hidden="1" customHeight="1" x14ac:dyDescent="0.25">
      <c r="A1984" s="32"/>
      <c r="B1984" s="32"/>
      <c r="L1984" s="32"/>
      <c r="N1984" s="32"/>
      <c r="O1984" s="32"/>
      <c r="AE1984" s="32"/>
      <c r="AF1984" s="624"/>
    </row>
    <row r="1985" spans="1:32" ht="15" hidden="1" customHeight="1" x14ac:dyDescent="0.25">
      <c r="A1985" s="32"/>
      <c r="B1985" s="32"/>
      <c r="L1985" s="32"/>
      <c r="N1985" s="32"/>
      <c r="O1985" s="32"/>
      <c r="AE1985" s="32"/>
      <c r="AF1985" s="624"/>
    </row>
    <row r="1986" spans="1:32" ht="15" hidden="1" customHeight="1" x14ac:dyDescent="0.25">
      <c r="A1986" s="32"/>
      <c r="B1986" s="32"/>
      <c r="L1986" s="32"/>
      <c r="N1986" s="32"/>
      <c r="O1986" s="32"/>
      <c r="AE1986" s="32"/>
      <c r="AF1986" s="624"/>
    </row>
    <row r="1987" spans="1:32" ht="15" hidden="1" customHeight="1" x14ac:dyDescent="0.25">
      <c r="A1987" s="32"/>
      <c r="B1987" s="32"/>
      <c r="L1987" s="32"/>
      <c r="N1987" s="32"/>
      <c r="O1987" s="32"/>
      <c r="AE1987" s="32"/>
      <c r="AF1987" s="624"/>
    </row>
    <row r="1988" spans="1:32" ht="15" hidden="1" customHeight="1" x14ac:dyDescent="0.25">
      <c r="A1988" s="32"/>
      <c r="B1988" s="32"/>
      <c r="L1988" s="32"/>
      <c r="N1988" s="32"/>
      <c r="O1988" s="32"/>
      <c r="AE1988" s="32"/>
      <c r="AF1988" s="624"/>
    </row>
    <row r="1989" spans="1:32" ht="15" hidden="1" customHeight="1" x14ac:dyDescent="0.25">
      <c r="A1989" s="32"/>
      <c r="B1989" s="32"/>
      <c r="L1989" s="32"/>
      <c r="N1989" s="32"/>
      <c r="O1989" s="32"/>
      <c r="AE1989" s="32"/>
      <c r="AF1989" s="624"/>
    </row>
    <row r="1990" spans="1:32" ht="15" hidden="1" customHeight="1" x14ac:dyDescent="0.25">
      <c r="A1990" s="32"/>
      <c r="B1990" s="32"/>
      <c r="L1990" s="32"/>
      <c r="N1990" s="32"/>
      <c r="O1990" s="32"/>
      <c r="AE1990" s="32"/>
      <c r="AF1990" s="624"/>
    </row>
    <row r="1991" spans="1:32" ht="15" hidden="1" customHeight="1" x14ac:dyDescent="0.25">
      <c r="A1991" s="32"/>
      <c r="B1991" s="32"/>
      <c r="L1991" s="32"/>
      <c r="N1991" s="32"/>
      <c r="O1991" s="32"/>
      <c r="AE1991" s="32"/>
      <c r="AF1991" s="624"/>
    </row>
    <row r="1992" spans="1:32" ht="15" hidden="1" customHeight="1" x14ac:dyDescent="0.25">
      <c r="A1992" s="32"/>
      <c r="B1992" s="32"/>
      <c r="L1992" s="32"/>
      <c r="N1992" s="32"/>
      <c r="O1992" s="32"/>
      <c r="AE1992" s="32"/>
      <c r="AF1992" s="624"/>
    </row>
    <row r="1993" spans="1:32" ht="15" hidden="1" customHeight="1" x14ac:dyDescent="0.25">
      <c r="A1993" s="32"/>
      <c r="B1993" s="32"/>
      <c r="L1993" s="32"/>
      <c r="N1993" s="32"/>
      <c r="O1993" s="32"/>
      <c r="AE1993" s="32"/>
      <c r="AF1993" s="624"/>
    </row>
    <row r="1994" spans="1:32" ht="15" hidden="1" customHeight="1" x14ac:dyDescent="0.25">
      <c r="A1994" s="32"/>
      <c r="B1994" s="32"/>
      <c r="L1994" s="32"/>
      <c r="N1994" s="32"/>
      <c r="O1994" s="32"/>
      <c r="AE1994" s="32"/>
      <c r="AF1994" s="624"/>
    </row>
    <row r="1995" spans="1:32" ht="15" hidden="1" customHeight="1" x14ac:dyDescent="0.25">
      <c r="A1995" s="32"/>
      <c r="B1995" s="32"/>
      <c r="L1995" s="32"/>
      <c r="N1995" s="32"/>
      <c r="O1995" s="32"/>
      <c r="AE1995" s="32"/>
      <c r="AF1995" s="624"/>
    </row>
    <row r="1996" spans="1:32" ht="15" hidden="1" customHeight="1" x14ac:dyDescent="0.25">
      <c r="A1996" s="32"/>
      <c r="B1996" s="32"/>
      <c r="L1996" s="32"/>
      <c r="N1996" s="32"/>
      <c r="O1996" s="32"/>
      <c r="AE1996" s="32"/>
      <c r="AF1996" s="624"/>
    </row>
    <row r="1997" spans="1:32" ht="15" hidden="1" customHeight="1" x14ac:dyDescent="0.25">
      <c r="A1997" s="32"/>
      <c r="B1997" s="32"/>
      <c r="L1997" s="32"/>
      <c r="N1997" s="32"/>
      <c r="O1997" s="32"/>
      <c r="AE1997" s="32"/>
      <c r="AF1997" s="624"/>
    </row>
    <row r="1998" spans="1:32" ht="15" hidden="1" customHeight="1" x14ac:dyDescent="0.25">
      <c r="A1998" s="32"/>
      <c r="B1998" s="32"/>
      <c r="L1998" s="32"/>
      <c r="N1998" s="32"/>
      <c r="O1998" s="32"/>
      <c r="AE1998" s="32"/>
      <c r="AF1998" s="624"/>
    </row>
    <row r="1999" spans="1:32" ht="15" hidden="1" customHeight="1" x14ac:dyDescent="0.25">
      <c r="A1999" s="32"/>
      <c r="B1999" s="32"/>
      <c r="L1999" s="32"/>
      <c r="N1999" s="32"/>
      <c r="O1999" s="32"/>
      <c r="AE1999" s="32"/>
      <c r="AF1999" s="624"/>
    </row>
    <row r="2000" spans="1:32" ht="15" hidden="1" customHeight="1" x14ac:dyDescent="0.25">
      <c r="A2000" s="32"/>
      <c r="B2000" s="32"/>
      <c r="L2000" s="32"/>
      <c r="N2000" s="32"/>
      <c r="O2000" s="32"/>
      <c r="AE2000" s="32"/>
      <c r="AF2000" s="624"/>
    </row>
    <row r="2001" spans="1:32" ht="15" hidden="1" customHeight="1" x14ac:dyDescent="0.25">
      <c r="A2001" s="32"/>
      <c r="B2001" s="32"/>
      <c r="L2001" s="32"/>
      <c r="N2001" s="32"/>
      <c r="O2001" s="32"/>
      <c r="AE2001" s="32"/>
      <c r="AF2001" s="624"/>
    </row>
    <row r="2002" spans="1:32" ht="15" hidden="1" customHeight="1" x14ac:dyDescent="0.25">
      <c r="A2002" s="32"/>
      <c r="B2002" s="32"/>
      <c r="L2002" s="32"/>
      <c r="N2002" s="32"/>
      <c r="O2002" s="32"/>
      <c r="AE2002" s="32"/>
      <c r="AF2002" s="624"/>
    </row>
    <row r="2003" spans="1:32" ht="15" hidden="1" customHeight="1" x14ac:dyDescent="0.25">
      <c r="A2003" s="32"/>
      <c r="B2003" s="32"/>
      <c r="L2003" s="32"/>
      <c r="N2003" s="32"/>
      <c r="O2003" s="32"/>
      <c r="AE2003" s="32"/>
      <c r="AF2003" s="624"/>
    </row>
    <row r="2004" spans="1:32" ht="15" hidden="1" customHeight="1" x14ac:dyDescent="0.25">
      <c r="A2004" s="32"/>
      <c r="B2004" s="32"/>
      <c r="L2004" s="32"/>
      <c r="N2004" s="32"/>
      <c r="O2004" s="32"/>
      <c r="AE2004" s="32"/>
      <c r="AF2004" s="624"/>
    </row>
    <row r="2005" spans="1:32" ht="15" hidden="1" customHeight="1" x14ac:dyDescent="0.25">
      <c r="A2005" s="32"/>
      <c r="B2005" s="32"/>
      <c r="L2005" s="32"/>
      <c r="N2005" s="32"/>
      <c r="O2005" s="32"/>
      <c r="AE2005" s="32"/>
      <c r="AF2005" s="624"/>
    </row>
    <row r="2006" spans="1:32" ht="15" hidden="1" customHeight="1" x14ac:dyDescent="0.25">
      <c r="A2006" s="32"/>
      <c r="B2006" s="32"/>
      <c r="L2006" s="32"/>
      <c r="N2006" s="32"/>
      <c r="O2006" s="32"/>
      <c r="AE2006" s="32"/>
      <c r="AF2006" s="624"/>
    </row>
    <row r="2007" spans="1:32" ht="15" hidden="1" customHeight="1" x14ac:dyDescent="0.25">
      <c r="A2007" s="32"/>
      <c r="B2007" s="32"/>
      <c r="L2007" s="32"/>
      <c r="N2007" s="32"/>
      <c r="O2007" s="32"/>
      <c r="AE2007" s="32"/>
      <c r="AF2007" s="624"/>
    </row>
    <row r="2008" spans="1:32" ht="15" hidden="1" customHeight="1" x14ac:dyDescent="0.25">
      <c r="A2008" s="32"/>
      <c r="B2008" s="32"/>
      <c r="L2008" s="32"/>
      <c r="N2008" s="32"/>
      <c r="O2008" s="32"/>
      <c r="AE2008" s="32"/>
      <c r="AF2008" s="624"/>
    </row>
    <row r="2009" spans="1:32" ht="15" hidden="1" customHeight="1" x14ac:dyDescent="0.25">
      <c r="A2009" s="32"/>
      <c r="B2009" s="32"/>
      <c r="L2009" s="32"/>
      <c r="N2009" s="32"/>
      <c r="O2009" s="32"/>
      <c r="AE2009" s="32"/>
      <c r="AF2009" s="624"/>
    </row>
    <row r="2010" spans="1:32" ht="15" hidden="1" customHeight="1" x14ac:dyDescent="0.25">
      <c r="A2010" s="32"/>
      <c r="B2010" s="32"/>
      <c r="L2010" s="32"/>
      <c r="N2010" s="32"/>
      <c r="O2010" s="32"/>
      <c r="AE2010" s="32"/>
      <c r="AF2010" s="624"/>
    </row>
    <row r="2011" spans="1:32" ht="15" hidden="1" customHeight="1" x14ac:dyDescent="0.25">
      <c r="A2011" s="32"/>
      <c r="B2011" s="32"/>
      <c r="L2011" s="32"/>
      <c r="N2011" s="32"/>
      <c r="O2011" s="32"/>
      <c r="AE2011" s="32"/>
      <c r="AF2011" s="624"/>
    </row>
    <row r="2012" spans="1:32" ht="15" hidden="1" customHeight="1" x14ac:dyDescent="0.25">
      <c r="A2012" s="32"/>
      <c r="B2012" s="32"/>
      <c r="L2012" s="32"/>
      <c r="N2012" s="32"/>
      <c r="O2012" s="32"/>
      <c r="AE2012" s="32"/>
      <c r="AF2012" s="624"/>
    </row>
    <row r="2013" spans="1:32" ht="15" hidden="1" customHeight="1" x14ac:dyDescent="0.25">
      <c r="A2013" s="32"/>
      <c r="B2013" s="32"/>
      <c r="L2013" s="32"/>
      <c r="N2013" s="32"/>
      <c r="O2013" s="32"/>
      <c r="AE2013" s="32"/>
      <c r="AF2013" s="624"/>
    </row>
    <row r="2014" spans="1:32" ht="15" hidden="1" customHeight="1" x14ac:dyDescent="0.25">
      <c r="A2014" s="32"/>
      <c r="B2014" s="32"/>
      <c r="L2014" s="32"/>
      <c r="N2014" s="32"/>
      <c r="O2014" s="32"/>
      <c r="AE2014" s="32"/>
      <c r="AF2014" s="624"/>
    </row>
    <row r="2015" spans="1:32" ht="15" hidden="1" customHeight="1" x14ac:dyDescent="0.25">
      <c r="A2015" s="32"/>
      <c r="B2015" s="32"/>
      <c r="L2015" s="32"/>
      <c r="N2015" s="32"/>
      <c r="O2015" s="32"/>
      <c r="AE2015" s="32"/>
      <c r="AF2015" s="624"/>
    </row>
    <row r="2016" spans="1:32" ht="15" hidden="1" customHeight="1" x14ac:dyDescent="0.25">
      <c r="A2016" s="32"/>
      <c r="B2016" s="32"/>
      <c r="L2016" s="32"/>
      <c r="N2016" s="32"/>
      <c r="O2016" s="32"/>
      <c r="AE2016" s="32"/>
      <c r="AF2016" s="624"/>
    </row>
    <row r="2017" spans="1:32" ht="15" hidden="1" customHeight="1" x14ac:dyDescent="0.25">
      <c r="A2017" s="32"/>
      <c r="B2017" s="32"/>
      <c r="L2017" s="32"/>
      <c r="N2017" s="32"/>
      <c r="O2017" s="32"/>
      <c r="AE2017" s="32"/>
      <c r="AF2017" s="624"/>
    </row>
    <row r="2018" spans="1:32" ht="15" hidden="1" customHeight="1" x14ac:dyDescent="0.25">
      <c r="A2018" s="32"/>
      <c r="B2018" s="32"/>
      <c r="L2018" s="32"/>
      <c r="N2018" s="32"/>
      <c r="O2018" s="32"/>
      <c r="AE2018" s="32"/>
      <c r="AF2018" s="624"/>
    </row>
    <row r="2019" spans="1:32" ht="15" hidden="1" customHeight="1" x14ac:dyDescent="0.25">
      <c r="A2019" s="32"/>
      <c r="B2019" s="32"/>
      <c r="L2019" s="32"/>
      <c r="N2019" s="32"/>
      <c r="O2019" s="32"/>
      <c r="AE2019" s="32"/>
      <c r="AF2019" s="624"/>
    </row>
    <row r="2020" spans="1:32" ht="15" hidden="1" customHeight="1" x14ac:dyDescent="0.25">
      <c r="A2020" s="32"/>
      <c r="B2020" s="32"/>
      <c r="L2020" s="32"/>
      <c r="N2020" s="32"/>
      <c r="O2020" s="32"/>
      <c r="AE2020" s="32"/>
      <c r="AF2020" s="624"/>
    </row>
    <row r="2021" spans="1:32" ht="15" hidden="1" customHeight="1" x14ac:dyDescent="0.25">
      <c r="A2021" s="32"/>
      <c r="B2021" s="32"/>
      <c r="L2021" s="32"/>
      <c r="N2021" s="32"/>
      <c r="O2021" s="32"/>
      <c r="AE2021" s="32"/>
      <c r="AF2021" s="624"/>
    </row>
    <row r="2022" spans="1:32" ht="15" hidden="1" customHeight="1" x14ac:dyDescent="0.25">
      <c r="A2022" s="32"/>
      <c r="B2022" s="32"/>
      <c r="L2022" s="32"/>
      <c r="N2022" s="32"/>
      <c r="O2022" s="32"/>
      <c r="AE2022" s="32"/>
      <c r="AF2022" s="624"/>
    </row>
    <row r="2023" spans="1:32" ht="15" hidden="1" customHeight="1" x14ac:dyDescent="0.25">
      <c r="A2023" s="32"/>
      <c r="B2023" s="32"/>
      <c r="L2023" s="32"/>
      <c r="N2023" s="32"/>
      <c r="O2023" s="32"/>
      <c r="AE2023" s="32"/>
      <c r="AF2023" s="624"/>
    </row>
    <row r="2024" spans="1:32" ht="15" hidden="1" customHeight="1" x14ac:dyDescent="0.25">
      <c r="A2024" s="32"/>
      <c r="B2024" s="32"/>
      <c r="L2024" s="32"/>
      <c r="N2024" s="32"/>
      <c r="O2024" s="32"/>
      <c r="AE2024" s="32"/>
      <c r="AF2024" s="624"/>
    </row>
    <row r="2025" spans="1:32" ht="15" hidden="1" customHeight="1" x14ac:dyDescent="0.25">
      <c r="A2025" s="32"/>
      <c r="B2025" s="32"/>
      <c r="L2025" s="32"/>
      <c r="N2025" s="32"/>
      <c r="O2025" s="32"/>
      <c r="AE2025" s="32"/>
      <c r="AF2025" s="624"/>
    </row>
    <row r="2026" spans="1:32" ht="15" hidden="1" customHeight="1" x14ac:dyDescent="0.25">
      <c r="A2026" s="32"/>
      <c r="B2026" s="32"/>
      <c r="L2026" s="32"/>
      <c r="N2026" s="32"/>
      <c r="O2026" s="32"/>
      <c r="AE2026" s="32"/>
      <c r="AF2026" s="624"/>
    </row>
    <row r="2027" spans="1:32" ht="15" hidden="1" customHeight="1" x14ac:dyDescent="0.25">
      <c r="A2027" s="32"/>
      <c r="B2027" s="32"/>
      <c r="L2027" s="32"/>
      <c r="N2027" s="32"/>
      <c r="O2027" s="32"/>
      <c r="AE2027" s="32"/>
      <c r="AF2027" s="624"/>
    </row>
    <row r="2028" spans="1:32" ht="15" hidden="1" customHeight="1" x14ac:dyDescent="0.25">
      <c r="A2028" s="32"/>
      <c r="B2028" s="32"/>
      <c r="L2028" s="32"/>
      <c r="N2028" s="32"/>
      <c r="O2028" s="32"/>
      <c r="AE2028" s="32"/>
      <c r="AF2028" s="624"/>
    </row>
    <row r="2029" spans="1:32" ht="15" hidden="1" customHeight="1" x14ac:dyDescent="0.25">
      <c r="A2029" s="32"/>
      <c r="B2029" s="32"/>
      <c r="L2029" s="32"/>
      <c r="N2029" s="32"/>
      <c r="O2029" s="32"/>
      <c r="AE2029" s="32"/>
      <c r="AF2029" s="624"/>
    </row>
    <row r="2030" spans="1:32" ht="15" hidden="1" customHeight="1" x14ac:dyDescent="0.25">
      <c r="A2030" s="32"/>
      <c r="B2030" s="32"/>
      <c r="L2030" s="32"/>
      <c r="N2030" s="32"/>
      <c r="O2030" s="32"/>
      <c r="AE2030" s="32"/>
      <c r="AF2030" s="624"/>
    </row>
    <row r="2031" spans="1:32" ht="15" hidden="1" customHeight="1" x14ac:dyDescent="0.25">
      <c r="A2031" s="32"/>
      <c r="B2031" s="32"/>
      <c r="L2031" s="32"/>
      <c r="N2031" s="32"/>
      <c r="O2031" s="32"/>
      <c r="AE2031" s="32"/>
      <c r="AF2031" s="624"/>
    </row>
    <row r="2032" spans="1:32" ht="15" hidden="1" customHeight="1" x14ac:dyDescent="0.25">
      <c r="A2032" s="32"/>
      <c r="B2032" s="32"/>
      <c r="L2032" s="32"/>
      <c r="N2032" s="32"/>
      <c r="O2032" s="32"/>
      <c r="AE2032" s="32"/>
      <c r="AF2032" s="624"/>
    </row>
    <row r="2033" spans="1:32" ht="15" hidden="1" customHeight="1" x14ac:dyDescent="0.25">
      <c r="A2033" s="32"/>
      <c r="B2033" s="32"/>
      <c r="L2033" s="32"/>
      <c r="N2033" s="32"/>
      <c r="O2033" s="32"/>
      <c r="AE2033" s="32"/>
      <c r="AF2033" s="624"/>
    </row>
    <row r="2034" spans="1:32" ht="15" hidden="1" customHeight="1" x14ac:dyDescent="0.25">
      <c r="A2034" s="32"/>
      <c r="B2034" s="32"/>
      <c r="L2034" s="32"/>
      <c r="N2034" s="32"/>
      <c r="O2034" s="32"/>
      <c r="AE2034" s="32"/>
      <c r="AF2034" s="624"/>
    </row>
    <row r="2035" spans="1:32" ht="15" hidden="1" customHeight="1" x14ac:dyDescent="0.25">
      <c r="A2035" s="32"/>
      <c r="B2035" s="32"/>
      <c r="L2035" s="32"/>
      <c r="N2035" s="32"/>
      <c r="O2035" s="32"/>
      <c r="AE2035" s="32"/>
      <c r="AF2035" s="624"/>
    </row>
    <row r="2036" spans="1:32" ht="15" hidden="1" customHeight="1" x14ac:dyDescent="0.25">
      <c r="A2036" s="32"/>
      <c r="B2036" s="32"/>
      <c r="L2036" s="32"/>
      <c r="N2036" s="32"/>
      <c r="O2036" s="32"/>
      <c r="AE2036" s="32"/>
      <c r="AF2036" s="624"/>
    </row>
    <row r="2037" spans="1:32" ht="15" hidden="1" customHeight="1" x14ac:dyDescent="0.25">
      <c r="A2037" s="32"/>
      <c r="B2037" s="32"/>
      <c r="L2037" s="32"/>
      <c r="N2037" s="32"/>
      <c r="O2037" s="32"/>
      <c r="AE2037" s="32"/>
      <c r="AF2037" s="624"/>
    </row>
    <row r="2038" spans="1:32" ht="15" hidden="1" customHeight="1" x14ac:dyDescent="0.25">
      <c r="A2038" s="32"/>
      <c r="B2038" s="32"/>
      <c r="L2038" s="32"/>
      <c r="N2038" s="32"/>
      <c r="O2038" s="32"/>
      <c r="AE2038" s="32"/>
      <c r="AF2038" s="624"/>
    </row>
    <row r="2039" spans="1:32" ht="15" hidden="1" customHeight="1" x14ac:dyDescent="0.25">
      <c r="A2039" s="32"/>
      <c r="B2039" s="32"/>
      <c r="L2039" s="32"/>
      <c r="N2039" s="32"/>
      <c r="O2039" s="32"/>
      <c r="AE2039" s="32"/>
      <c r="AF2039" s="624"/>
    </row>
    <row r="2040" spans="1:32" ht="15" hidden="1" customHeight="1" x14ac:dyDescent="0.25">
      <c r="A2040" s="32"/>
      <c r="B2040" s="32"/>
      <c r="L2040" s="32"/>
      <c r="N2040" s="32"/>
      <c r="O2040" s="32"/>
      <c r="AE2040" s="32"/>
      <c r="AF2040" s="624"/>
    </row>
    <row r="2041" spans="1:32" ht="15" hidden="1" customHeight="1" x14ac:dyDescent="0.25">
      <c r="A2041" s="32"/>
      <c r="B2041" s="32"/>
      <c r="L2041" s="32"/>
      <c r="N2041" s="32"/>
      <c r="O2041" s="32"/>
      <c r="AE2041" s="32"/>
      <c r="AF2041" s="624"/>
    </row>
    <row r="2042" spans="1:32" ht="15" hidden="1" customHeight="1" x14ac:dyDescent="0.25">
      <c r="A2042" s="32"/>
      <c r="B2042" s="32"/>
      <c r="L2042" s="32"/>
      <c r="N2042" s="32"/>
      <c r="O2042" s="32"/>
      <c r="AE2042" s="32"/>
      <c r="AF2042" s="624"/>
    </row>
    <row r="2043" spans="1:32" ht="15" hidden="1" customHeight="1" x14ac:dyDescent="0.25">
      <c r="A2043" s="32"/>
      <c r="B2043" s="32"/>
      <c r="L2043" s="32"/>
      <c r="N2043" s="32"/>
      <c r="O2043" s="32"/>
      <c r="AE2043" s="32"/>
      <c r="AF2043" s="624"/>
    </row>
    <row r="2044" spans="1:32" ht="15" hidden="1" customHeight="1" x14ac:dyDescent="0.25">
      <c r="A2044" s="32"/>
      <c r="B2044" s="32"/>
      <c r="L2044" s="32"/>
      <c r="N2044" s="32"/>
      <c r="O2044" s="32"/>
      <c r="AE2044" s="32"/>
      <c r="AF2044" s="624"/>
    </row>
    <row r="2045" spans="1:32" ht="15" hidden="1" customHeight="1" x14ac:dyDescent="0.25">
      <c r="A2045" s="32"/>
      <c r="B2045" s="32"/>
      <c r="L2045" s="32"/>
      <c r="N2045" s="32"/>
      <c r="O2045" s="32"/>
      <c r="AE2045" s="32"/>
      <c r="AF2045" s="624"/>
    </row>
    <row r="2046" spans="1:32" ht="15" hidden="1" customHeight="1" x14ac:dyDescent="0.25">
      <c r="A2046" s="32"/>
      <c r="B2046" s="32"/>
      <c r="L2046" s="32"/>
      <c r="N2046" s="32"/>
      <c r="O2046" s="32"/>
      <c r="AE2046" s="32"/>
      <c r="AF2046" s="624"/>
    </row>
    <row r="2047" spans="1:32" ht="15" hidden="1" customHeight="1" x14ac:dyDescent="0.25">
      <c r="A2047" s="32"/>
      <c r="B2047" s="32"/>
      <c r="L2047" s="32"/>
      <c r="N2047" s="32"/>
      <c r="O2047" s="32"/>
      <c r="AE2047" s="32"/>
      <c r="AF2047" s="624"/>
    </row>
    <row r="2048" spans="1:32" ht="15" hidden="1" customHeight="1" x14ac:dyDescent="0.25">
      <c r="A2048" s="32"/>
      <c r="B2048" s="32"/>
      <c r="L2048" s="32"/>
      <c r="N2048" s="32"/>
      <c r="O2048" s="32"/>
      <c r="AE2048" s="32"/>
      <c r="AF2048" s="624"/>
    </row>
    <row r="2049" spans="1:32" ht="15" hidden="1" customHeight="1" x14ac:dyDescent="0.25">
      <c r="A2049" s="32"/>
      <c r="B2049" s="32"/>
      <c r="L2049" s="32"/>
      <c r="N2049" s="32"/>
      <c r="O2049" s="32"/>
      <c r="AE2049" s="32"/>
      <c r="AF2049" s="624"/>
    </row>
    <row r="2050" spans="1:32" ht="15" hidden="1" customHeight="1" x14ac:dyDescent="0.25">
      <c r="A2050" s="32"/>
      <c r="B2050" s="32"/>
      <c r="L2050" s="32"/>
      <c r="N2050" s="32"/>
      <c r="O2050" s="32"/>
      <c r="AE2050" s="32"/>
      <c r="AF2050" s="624"/>
    </row>
    <row r="2051" spans="1:32" ht="15" hidden="1" customHeight="1" x14ac:dyDescent="0.25">
      <c r="A2051" s="32"/>
      <c r="B2051" s="32"/>
      <c r="L2051" s="32"/>
      <c r="N2051" s="32"/>
      <c r="O2051" s="32"/>
      <c r="AE2051" s="32"/>
      <c r="AF2051" s="624"/>
    </row>
    <row r="2052" spans="1:32" ht="15" hidden="1" customHeight="1" x14ac:dyDescent="0.25">
      <c r="A2052" s="32"/>
      <c r="B2052" s="32"/>
      <c r="L2052" s="32"/>
      <c r="N2052" s="32"/>
      <c r="O2052" s="32"/>
      <c r="AE2052" s="32"/>
      <c r="AF2052" s="624"/>
    </row>
    <row r="2053" spans="1:32" ht="15" hidden="1" customHeight="1" x14ac:dyDescent="0.25">
      <c r="A2053" s="32"/>
      <c r="B2053" s="32"/>
      <c r="L2053" s="32"/>
      <c r="N2053" s="32"/>
      <c r="O2053" s="32"/>
      <c r="AE2053" s="32"/>
      <c r="AF2053" s="624"/>
    </row>
    <row r="2054" spans="1:32" ht="15" hidden="1" customHeight="1" x14ac:dyDescent="0.25">
      <c r="A2054" s="32"/>
      <c r="B2054" s="32"/>
      <c r="L2054" s="32"/>
      <c r="N2054" s="32"/>
      <c r="O2054" s="32"/>
      <c r="AE2054" s="32"/>
      <c r="AF2054" s="624"/>
    </row>
    <row r="2055" spans="1:32" ht="15" hidden="1" customHeight="1" x14ac:dyDescent="0.25">
      <c r="A2055" s="32"/>
      <c r="B2055" s="32"/>
      <c r="L2055" s="32"/>
      <c r="N2055" s="32"/>
      <c r="O2055" s="32"/>
      <c r="AE2055" s="32"/>
      <c r="AF2055" s="624"/>
    </row>
    <row r="2056" spans="1:32" ht="15" hidden="1" customHeight="1" x14ac:dyDescent="0.25">
      <c r="A2056" s="32"/>
      <c r="B2056" s="32"/>
      <c r="L2056" s="32"/>
      <c r="N2056" s="32"/>
      <c r="O2056" s="32"/>
      <c r="AE2056" s="32"/>
      <c r="AF2056" s="624"/>
    </row>
    <row r="2057" spans="1:32" ht="15" hidden="1" customHeight="1" x14ac:dyDescent="0.25">
      <c r="A2057" s="32"/>
      <c r="B2057" s="32"/>
      <c r="L2057" s="32"/>
      <c r="N2057" s="32"/>
      <c r="O2057" s="32"/>
      <c r="AE2057" s="32"/>
      <c r="AF2057" s="624"/>
    </row>
    <row r="2058" spans="1:32" ht="15" hidden="1" customHeight="1" x14ac:dyDescent="0.25">
      <c r="A2058" s="32"/>
      <c r="B2058" s="32"/>
      <c r="L2058" s="32"/>
      <c r="N2058" s="32"/>
      <c r="O2058" s="32"/>
      <c r="AE2058" s="32"/>
      <c r="AF2058" s="624"/>
    </row>
    <row r="2059" spans="1:32" ht="15" hidden="1" customHeight="1" x14ac:dyDescent="0.25">
      <c r="A2059" s="32"/>
      <c r="B2059" s="32"/>
      <c r="L2059" s="32"/>
      <c r="N2059" s="32"/>
      <c r="O2059" s="32"/>
      <c r="AE2059" s="32"/>
      <c r="AF2059" s="624"/>
    </row>
    <row r="2060" spans="1:32" ht="15" hidden="1" customHeight="1" x14ac:dyDescent="0.25">
      <c r="A2060" s="32"/>
      <c r="B2060" s="32"/>
      <c r="L2060" s="32"/>
      <c r="N2060" s="32"/>
      <c r="O2060" s="32"/>
      <c r="AE2060" s="32"/>
      <c r="AF2060" s="624"/>
    </row>
    <row r="2061" spans="1:32" ht="15" hidden="1" customHeight="1" x14ac:dyDescent="0.25">
      <c r="A2061" s="32"/>
      <c r="B2061" s="32"/>
      <c r="L2061" s="32"/>
      <c r="N2061" s="32"/>
      <c r="O2061" s="32"/>
      <c r="AE2061" s="32"/>
      <c r="AF2061" s="624"/>
    </row>
    <row r="2062" spans="1:32" ht="15" hidden="1" customHeight="1" x14ac:dyDescent="0.25">
      <c r="A2062" s="32"/>
      <c r="B2062" s="32"/>
      <c r="L2062" s="32"/>
      <c r="N2062" s="32"/>
      <c r="O2062" s="32"/>
      <c r="AE2062" s="32"/>
      <c r="AF2062" s="624"/>
    </row>
    <row r="2063" spans="1:32" ht="15" hidden="1" customHeight="1" x14ac:dyDescent="0.25">
      <c r="A2063" s="32"/>
      <c r="B2063" s="32"/>
      <c r="L2063" s="32"/>
      <c r="N2063" s="32"/>
      <c r="O2063" s="32"/>
      <c r="AE2063" s="32"/>
      <c r="AF2063" s="624"/>
    </row>
    <row r="2064" spans="1:32" ht="15" hidden="1" customHeight="1" x14ac:dyDescent="0.25">
      <c r="A2064" s="32"/>
      <c r="B2064" s="32"/>
      <c r="L2064" s="32"/>
      <c r="N2064" s="32"/>
      <c r="O2064" s="32"/>
      <c r="AE2064" s="32"/>
      <c r="AF2064" s="624"/>
    </row>
    <row r="2065" spans="1:32" ht="15" hidden="1" customHeight="1" x14ac:dyDescent="0.25">
      <c r="A2065" s="32"/>
      <c r="B2065" s="32"/>
      <c r="L2065" s="32"/>
      <c r="N2065" s="32"/>
      <c r="O2065" s="32"/>
      <c r="AE2065" s="32"/>
      <c r="AF2065" s="624"/>
    </row>
    <row r="2066" spans="1:32" ht="15" hidden="1" customHeight="1" x14ac:dyDescent="0.25">
      <c r="A2066" s="32"/>
      <c r="B2066" s="32"/>
      <c r="L2066" s="32"/>
      <c r="N2066" s="32"/>
      <c r="O2066" s="32"/>
      <c r="AE2066" s="32"/>
      <c r="AF2066" s="624"/>
    </row>
    <row r="2067" spans="1:32" ht="15" hidden="1" customHeight="1" x14ac:dyDescent="0.25">
      <c r="A2067" s="32"/>
      <c r="B2067" s="32"/>
      <c r="L2067" s="32"/>
      <c r="N2067" s="32"/>
      <c r="O2067" s="32"/>
      <c r="AE2067" s="32"/>
      <c r="AF2067" s="624"/>
    </row>
    <row r="2068" spans="1:32" ht="15" hidden="1" customHeight="1" x14ac:dyDescent="0.25">
      <c r="A2068" s="32"/>
      <c r="B2068" s="32"/>
      <c r="L2068" s="32"/>
      <c r="N2068" s="32"/>
      <c r="O2068" s="32"/>
      <c r="AE2068" s="32"/>
      <c r="AF2068" s="624"/>
    </row>
    <row r="2069" spans="1:32" ht="15" hidden="1" customHeight="1" x14ac:dyDescent="0.25">
      <c r="A2069" s="32"/>
      <c r="B2069" s="32"/>
      <c r="L2069" s="32"/>
      <c r="N2069" s="32"/>
      <c r="O2069" s="32"/>
      <c r="AE2069" s="32"/>
      <c r="AF2069" s="624"/>
    </row>
    <row r="2070" spans="1:32" ht="15" hidden="1" customHeight="1" x14ac:dyDescent="0.25">
      <c r="A2070" s="32"/>
      <c r="B2070" s="32"/>
      <c r="L2070" s="32"/>
      <c r="N2070" s="32"/>
      <c r="O2070" s="32"/>
      <c r="AE2070" s="32"/>
      <c r="AF2070" s="624"/>
    </row>
    <row r="2071" spans="1:32" ht="15" hidden="1" customHeight="1" x14ac:dyDescent="0.25">
      <c r="A2071" s="32"/>
      <c r="B2071" s="32"/>
      <c r="L2071" s="32"/>
      <c r="N2071" s="32"/>
      <c r="O2071" s="32"/>
      <c r="AE2071" s="32"/>
      <c r="AF2071" s="624"/>
    </row>
    <row r="2072" spans="1:32" ht="15" hidden="1" customHeight="1" x14ac:dyDescent="0.25">
      <c r="A2072" s="32"/>
      <c r="B2072" s="32"/>
      <c r="L2072" s="32"/>
      <c r="N2072" s="32"/>
      <c r="O2072" s="32"/>
      <c r="AE2072" s="32"/>
      <c r="AF2072" s="624"/>
    </row>
    <row r="2073" spans="1:32" ht="15" hidden="1" customHeight="1" x14ac:dyDescent="0.25">
      <c r="A2073" s="32"/>
      <c r="B2073" s="32"/>
      <c r="L2073" s="32"/>
      <c r="N2073" s="32"/>
      <c r="O2073" s="32"/>
      <c r="AE2073" s="32"/>
      <c r="AF2073" s="624"/>
    </row>
    <row r="2074" spans="1:32" ht="15" hidden="1" customHeight="1" x14ac:dyDescent="0.25">
      <c r="A2074" s="32"/>
      <c r="B2074" s="32"/>
      <c r="L2074" s="32"/>
      <c r="N2074" s="32"/>
      <c r="O2074" s="32"/>
      <c r="AE2074" s="32"/>
      <c r="AF2074" s="624"/>
    </row>
    <row r="2075" spans="1:32" ht="15" hidden="1" customHeight="1" x14ac:dyDescent="0.25">
      <c r="A2075" s="32"/>
      <c r="B2075" s="32"/>
      <c r="L2075" s="32"/>
      <c r="N2075" s="32"/>
      <c r="O2075" s="32"/>
      <c r="AE2075" s="32"/>
      <c r="AF2075" s="624"/>
    </row>
    <row r="2076" spans="1:32" ht="15" hidden="1" customHeight="1" x14ac:dyDescent="0.25">
      <c r="A2076" s="32"/>
      <c r="B2076" s="32"/>
      <c r="L2076" s="32"/>
      <c r="N2076" s="32"/>
      <c r="O2076" s="32"/>
      <c r="AE2076" s="32"/>
      <c r="AF2076" s="624"/>
    </row>
    <row r="2077" spans="1:32" ht="15" hidden="1" customHeight="1" x14ac:dyDescent="0.25">
      <c r="A2077" s="32"/>
      <c r="B2077" s="32"/>
      <c r="L2077" s="32"/>
      <c r="N2077" s="32"/>
      <c r="O2077" s="32"/>
      <c r="AE2077" s="32"/>
      <c r="AF2077" s="624"/>
    </row>
    <row r="2078" spans="1:32" ht="15" hidden="1" customHeight="1" x14ac:dyDescent="0.25">
      <c r="A2078" s="32"/>
      <c r="B2078" s="32"/>
      <c r="L2078" s="32"/>
      <c r="N2078" s="32"/>
      <c r="O2078" s="32"/>
      <c r="AE2078" s="32"/>
      <c r="AF2078" s="624"/>
    </row>
    <row r="2079" spans="1:32" ht="15" hidden="1" customHeight="1" x14ac:dyDescent="0.25">
      <c r="A2079" s="32"/>
      <c r="B2079" s="32"/>
      <c r="L2079" s="32"/>
      <c r="N2079" s="32"/>
      <c r="O2079" s="32"/>
      <c r="AE2079" s="32"/>
      <c r="AF2079" s="624"/>
    </row>
    <row r="2080" spans="1:32" ht="15" hidden="1" customHeight="1" x14ac:dyDescent="0.25">
      <c r="A2080" s="32"/>
      <c r="B2080" s="32"/>
      <c r="L2080" s="32"/>
      <c r="N2080" s="32"/>
      <c r="O2080" s="32"/>
      <c r="AE2080" s="32"/>
      <c r="AF2080" s="624"/>
    </row>
    <row r="2081" spans="1:32" ht="15" hidden="1" customHeight="1" x14ac:dyDescent="0.25">
      <c r="A2081" s="32"/>
      <c r="B2081" s="32"/>
      <c r="L2081" s="32"/>
      <c r="N2081" s="32"/>
      <c r="O2081" s="32"/>
      <c r="AE2081" s="32"/>
      <c r="AF2081" s="624"/>
    </row>
    <row r="2082" spans="1:32" ht="15" hidden="1" customHeight="1" x14ac:dyDescent="0.25">
      <c r="A2082" s="32"/>
      <c r="B2082" s="32"/>
      <c r="L2082" s="32"/>
      <c r="N2082" s="32"/>
      <c r="O2082" s="32"/>
      <c r="AE2082" s="32"/>
      <c r="AF2082" s="624"/>
    </row>
    <row r="2083" spans="1:32" ht="15" hidden="1" customHeight="1" x14ac:dyDescent="0.25">
      <c r="A2083" s="32"/>
      <c r="B2083" s="32"/>
      <c r="L2083" s="32"/>
      <c r="N2083" s="32"/>
      <c r="O2083" s="32"/>
      <c r="AE2083" s="32"/>
      <c r="AF2083" s="624"/>
    </row>
    <row r="2084" spans="1:32" ht="15" hidden="1" customHeight="1" x14ac:dyDescent="0.25">
      <c r="A2084" s="32"/>
      <c r="B2084" s="32"/>
      <c r="L2084" s="32"/>
      <c r="N2084" s="32"/>
      <c r="O2084" s="32"/>
      <c r="AE2084" s="32"/>
      <c r="AF2084" s="624"/>
    </row>
    <row r="2085" spans="1:32" ht="15" hidden="1" customHeight="1" x14ac:dyDescent="0.25">
      <c r="A2085" s="32"/>
      <c r="B2085" s="32"/>
      <c r="L2085" s="32"/>
      <c r="N2085" s="32"/>
      <c r="O2085" s="32"/>
      <c r="AE2085" s="32"/>
      <c r="AF2085" s="624"/>
    </row>
    <row r="2086" spans="1:32" ht="15" hidden="1" customHeight="1" x14ac:dyDescent="0.25">
      <c r="A2086" s="32"/>
      <c r="B2086" s="32"/>
      <c r="L2086" s="32"/>
      <c r="N2086" s="32"/>
      <c r="O2086" s="32"/>
      <c r="AE2086" s="32"/>
      <c r="AF2086" s="624"/>
    </row>
    <row r="2087" spans="1:32" ht="15" hidden="1" customHeight="1" x14ac:dyDescent="0.25">
      <c r="A2087" s="32"/>
      <c r="B2087" s="32"/>
      <c r="L2087" s="32"/>
      <c r="N2087" s="32"/>
      <c r="O2087" s="32"/>
      <c r="AE2087" s="32"/>
      <c r="AF2087" s="624"/>
    </row>
    <row r="2088" spans="1:32" ht="15" hidden="1" customHeight="1" x14ac:dyDescent="0.25">
      <c r="A2088" s="32"/>
      <c r="B2088" s="32"/>
      <c r="L2088" s="32"/>
      <c r="N2088" s="32"/>
      <c r="O2088" s="32"/>
      <c r="AE2088" s="32"/>
      <c r="AF2088" s="624"/>
    </row>
    <row r="2089" spans="1:32" ht="15" hidden="1" customHeight="1" x14ac:dyDescent="0.25">
      <c r="A2089" s="32"/>
      <c r="B2089" s="32"/>
      <c r="L2089" s="32"/>
      <c r="N2089" s="32"/>
      <c r="O2089" s="32"/>
      <c r="AE2089" s="32"/>
      <c r="AF2089" s="624"/>
    </row>
    <row r="2090" spans="1:32" ht="15" hidden="1" customHeight="1" x14ac:dyDescent="0.25">
      <c r="A2090" s="32"/>
      <c r="B2090" s="32"/>
      <c r="L2090" s="32"/>
      <c r="N2090" s="32"/>
      <c r="O2090" s="32"/>
      <c r="AE2090" s="32"/>
      <c r="AF2090" s="624"/>
    </row>
    <row r="2091" spans="1:32" ht="15" hidden="1" customHeight="1" x14ac:dyDescent="0.25">
      <c r="A2091" s="32"/>
      <c r="B2091" s="32"/>
      <c r="L2091" s="32"/>
      <c r="N2091" s="32"/>
      <c r="O2091" s="32"/>
      <c r="AE2091" s="32"/>
      <c r="AF2091" s="624"/>
    </row>
    <row r="2092" spans="1:32" ht="15" hidden="1" customHeight="1" x14ac:dyDescent="0.25">
      <c r="A2092" s="32"/>
      <c r="B2092" s="32"/>
      <c r="L2092" s="32"/>
      <c r="N2092" s="32"/>
      <c r="O2092" s="32"/>
      <c r="AE2092" s="32"/>
      <c r="AF2092" s="624"/>
    </row>
    <row r="2093" spans="1:32" ht="15" hidden="1" customHeight="1" x14ac:dyDescent="0.25">
      <c r="A2093" s="32"/>
      <c r="B2093" s="32"/>
      <c r="L2093" s="32"/>
      <c r="N2093" s="32"/>
      <c r="O2093" s="32"/>
      <c r="AE2093" s="32"/>
      <c r="AF2093" s="624"/>
    </row>
    <row r="2094" spans="1:32" ht="15" hidden="1" customHeight="1" x14ac:dyDescent="0.25">
      <c r="A2094" s="32"/>
      <c r="B2094" s="32"/>
      <c r="L2094" s="32"/>
      <c r="N2094" s="32"/>
      <c r="O2094" s="32"/>
      <c r="AE2094" s="32"/>
      <c r="AF2094" s="624"/>
    </row>
    <row r="2095" spans="1:32" ht="15" hidden="1" customHeight="1" x14ac:dyDescent="0.25">
      <c r="A2095" s="32"/>
      <c r="B2095" s="32"/>
      <c r="L2095" s="32"/>
      <c r="N2095" s="32"/>
      <c r="O2095" s="32"/>
      <c r="AE2095" s="32"/>
      <c r="AF2095" s="624"/>
    </row>
    <row r="2096" spans="1:32" ht="15" hidden="1" customHeight="1" x14ac:dyDescent="0.25">
      <c r="A2096" s="32"/>
      <c r="B2096" s="32"/>
      <c r="L2096" s="32"/>
      <c r="N2096" s="32"/>
      <c r="O2096" s="32"/>
      <c r="AE2096" s="32"/>
      <c r="AF2096" s="624"/>
    </row>
    <row r="2097" spans="1:32" ht="15" hidden="1" customHeight="1" x14ac:dyDescent="0.25">
      <c r="A2097" s="32"/>
      <c r="B2097" s="32"/>
      <c r="L2097" s="32"/>
      <c r="N2097" s="32"/>
      <c r="O2097" s="32"/>
      <c r="AE2097" s="32"/>
      <c r="AF2097" s="624"/>
    </row>
    <row r="2098" spans="1:32" ht="15" hidden="1" customHeight="1" x14ac:dyDescent="0.25">
      <c r="A2098" s="32"/>
      <c r="B2098" s="32"/>
      <c r="L2098" s="32"/>
      <c r="N2098" s="32"/>
      <c r="O2098" s="32"/>
      <c r="AE2098" s="32"/>
      <c r="AF2098" s="624"/>
    </row>
    <row r="2099" spans="1:32" ht="15" hidden="1" customHeight="1" x14ac:dyDescent="0.25">
      <c r="A2099" s="32"/>
      <c r="B2099" s="32"/>
      <c r="L2099" s="32"/>
      <c r="N2099" s="32"/>
      <c r="O2099" s="32"/>
      <c r="AE2099" s="32"/>
      <c r="AF2099" s="624"/>
    </row>
    <row r="2100" spans="1:32" ht="15" hidden="1" customHeight="1" x14ac:dyDescent="0.25">
      <c r="A2100" s="32"/>
      <c r="B2100" s="32"/>
      <c r="L2100" s="32"/>
      <c r="N2100" s="32"/>
      <c r="O2100" s="32"/>
      <c r="AE2100" s="32"/>
      <c r="AF2100" s="624"/>
    </row>
    <row r="2101" spans="1:32" ht="15" hidden="1" customHeight="1" x14ac:dyDescent="0.25">
      <c r="A2101" s="32"/>
      <c r="B2101" s="32"/>
      <c r="L2101" s="32"/>
      <c r="N2101" s="32"/>
      <c r="O2101" s="32"/>
      <c r="AE2101" s="32"/>
      <c r="AF2101" s="624"/>
    </row>
    <row r="2102" spans="1:32" ht="15" hidden="1" customHeight="1" x14ac:dyDescent="0.25">
      <c r="A2102" s="32"/>
      <c r="B2102" s="32"/>
      <c r="L2102" s="32"/>
      <c r="N2102" s="32"/>
      <c r="O2102" s="32"/>
      <c r="AE2102" s="32"/>
      <c r="AF2102" s="624"/>
    </row>
    <row r="2103" spans="1:32" ht="15" hidden="1" customHeight="1" x14ac:dyDescent="0.25">
      <c r="A2103" s="32"/>
      <c r="B2103" s="32"/>
      <c r="L2103" s="32"/>
      <c r="N2103" s="32"/>
      <c r="O2103" s="32"/>
      <c r="AE2103" s="32"/>
      <c r="AF2103" s="624"/>
    </row>
    <row r="2104" spans="1:32" ht="15" hidden="1" customHeight="1" x14ac:dyDescent="0.25">
      <c r="A2104" s="32"/>
      <c r="B2104" s="32"/>
      <c r="L2104" s="32"/>
      <c r="N2104" s="32"/>
      <c r="O2104" s="32"/>
      <c r="AE2104" s="32"/>
      <c r="AF2104" s="624"/>
    </row>
    <row r="2105" spans="1:32" ht="15" hidden="1" customHeight="1" x14ac:dyDescent="0.25">
      <c r="A2105" s="32"/>
      <c r="B2105" s="32"/>
      <c r="L2105" s="32"/>
      <c r="N2105" s="32"/>
      <c r="O2105" s="32"/>
      <c r="AE2105" s="32"/>
      <c r="AF2105" s="624"/>
    </row>
    <row r="2106" spans="1:32" ht="15" hidden="1" customHeight="1" x14ac:dyDescent="0.25">
      <c r="A2106" s="32"/>
      <c r="B2106" s="32"/>
      <c r="L2106" s="32"/>
      <c r="N2106" s="32"/>
      <c r="O2106" s="32"/>
      <c r="AE2106" s="32"/>
      <c r="AF2106" s="624"/>
    </row>
    <row r="2107" spans="1:32" ht="15" hidden="1" customHeight="1" x14ac:dyDescent="0.25">
      <c r="A2107" s="32"/>
      <c r="B2107" s="32"/>
      <c r="L2107" s="32"/>
      <c r="N2107" s="32"/>
      <c r="O2107" s="32"/>
      <c r="AE2107" s="32"/>
      <c r="AF2107" s="624"/>
    </row>
    <row r="2108" spans="1:32" ht="15" hidden="1" customHeight="1" x14ac:dyDescent="0.25">
      <c r="A2108" s="32"/>
      <c r="B2108" s="32"/>
      <c r="L2108" s="32"/>
      <c r="N2108" s="32"/>
      <c r="O2108" s="32"/>
      <c r="AE2108" s="32"/>
      <c r="AF2108" s="624"/>
    </row>
    <row r="2109" spans="1:32" ht="15" hidden="1" customHeight="1" x14ac:dyDescent="0.25">
      <c r="A2109" s="32"/>
      <c r="B2109" s="32"/>
      <c r="L2109" s="32"/>
      <c r="N2109" s="32"/>
      <c r="O2109" s="32"/>
      <c r="AE2109" s="32"/>
      <c r="AF2109" s="624"/>
    </row>
    <row r="2110" spans="1:32" ht="15" hidden="1" customHeight="1" x14ac:dyDescent="0.25">
      <c r="A2110" s="32"/>
      <c r="B2110" s="32"/>
      <c r="L2110" s="32"/>
      <c r="N2110" s="32"/>
      <c r="O2110" s="32"/>
      <c r="AE2110" s="32"/>
      <c r="AF2110" s="624"/>
    </row>
    <row r="2111" spans="1:32" ht="15" hidden="1" customHeight="1" x14ac:dyDescent="0.25">
      <c r="A2111" s="32"/>
      <c r="B2111" s="32"/>
      <c r="L2111" s="32"/>
      <c r="N2111" s="32"/>
      <c r="O2111" s="32"/>
      <c r="AE2111" s="32"/>
      <c r="AF2111" s="624"/>
    </row>
    <row r="2112" spans="1:32" ht="15" hidden="1" customHeight="1" x14ac:dyDescent="0.25">
      <c r="A2112" s="32"/>
      <c r="B2112" s="32"/>
      <c r="L2112" s="32"/>
      <c r="N2112" s="32"/>
      <c r="O2112" s="32"/>
      <c r="AE2112" s="32"/>
      <c r="AF2112" s="624"/>
    </row>
    <row r="2113" spans="1:32" ht="15" hidden="1" customHeight="1" x14ac:dyDescent="0.25">
      <c r="A2113" s="32"/>
      <c r="B2113" s="32"/>
      <c r="L2113" s="32"/>
      <c r="N2113" s="32"/>
      <c r="O2113" s="32"/>
      <c r="AE2113" s="32"/>
      <c r="AF2113" s="624"/>
    </row>
    <row r="2114" spans="1:32" ht="15" hidden="1" customHeight="1" x14ac:dyDescent="0.25">
      <c r="A2114" s="32"/>
      <c r="B2114" s="32"/>
      <c r="L2114" s="32"/>
      <c r="N2114" s="32"/>
      <c r="O2114" s="32"/>
      <c r="AE2114" s="32"/>
      <c r="AF2114" s="624"/>
    </row>
    <row r="2115" spans="1:32" ht="15" hidden="1" customHeight="1" x14ac:dyDescent="0.25">
      <c r="A2115" s="32"/>
      <c r="B2115" s="32"/>
      <c r="L2115" s="32"/>
      <c r="N2115" s="32"/>
      <c r="O2115" s="32"/>
      <c r="AE2115" s="32"/>
      <c r="AF2115" s="624"/>
    </row>
    <row r="2116" spans="1:32" ht="15" hidden="1" customHeight="1" x14ac:dyDescent="0.25">
      <c r="A2116" s="32"/>
      <c r="B2116" s="32"/>
      <c r="L2116" s="32"/>
      <c r="N2116" s="32"/>
      <c r="O2116" s="32"/>
      <c r="AE2116" s="32"/>
      <c r="AF2116" s="624"/>
    </row>
    <row r="2117" spans="1:32" ht="15" hidden="1" customHeight="1" x14ac:dyDescent="0.25">
      <c r="A2117" s="32"/>
      <c r="B2117" s="32"/>
      <c r="L2117" s="32"/>
      <c r="N2117" s="32"/>
      <c r="O2117" s="32"/>
      <c r="AE2117" s="32"/>
      <c r="AF2117" s="624"/>
    </row>
    <row r="2118" spans="1:32" ht="15" hidden="1" customHeight="1" x14ac:dyDescent="0.25">
      <c r="A2118" s="32"/>
      <c r="B2118" s="32"/>
      <c r="L2118" s="32"/>
      <c r="N2118" s="32"/>
      <c r="O2118" s="32"/>
      <c r="AE2118" s="32"/>
      <c r="AF2118" s="624"/>
    </row>
    <row r="2119" spans="1:32" ht="15" hidden="1" customHeight="1" x14ac:dyDescent="0.25">
      <c r="A2119" s="32"/>
      <c r="B2119" s="32"/>
      <c r="L2119" s="32"/>
      <c r="N2119" s="32"/>
      <c r="O2119" s="32"/>
      <c r="AE2119" s="32"/>
      <c r="AF2119" s="624"/>
    </row>
    <row r="2120" spans="1:32" ht="15" hidden="1" customHeight="1" x14ac:dyDescent="0.25">
      <c r="A2120" s="32"/>
      <c r="B2120" s="32"/>
      <c r="L2120" s="32"/>
      <c r="N2120" s="32"/>
      <c r="O2120" s="32"/>
      <c r="AE2120" s="32"/>
      <c r="AF2120" s="624"/>
    </row>
    <row r="2121" spans="1:32" ht="15" hidden="1" customHeight="1" x14ac:dyDescent="0.25">
      <c r="A2121" s="32"/>
      <c r="B2121" s="32"/>
      <c r="L2121" s="32"/>
      <c r="N2121" s="32"/>
      <c r="O2121" s="32"/>
      <c r="AE2121" s="32"/>
      <c r="AF2121" s="624"/>
    </row>
    <row r="2122" spans="1:32" ht="15" hidden="1" customHeight="1" x14ac:dyDescent="0.25">
      <c r="A2122" s="32"/>
      <c r="B2122" s="32"/>
      <c r="L2122" s="32"/>
      <c r="N2122" s="32"/>
      <c r="O2122" s="32"/>
      <c r="AE2122" s="32"/>
      <c r="AF2122" s="624"/>
    </row>
    <row r="2123" spans="1:32" ht="15" hidden="1" customHeight="1" x14ac:dyDescent="0.25">
      <c r="A2123" s="32"/>
      <c r="B2123" s="32"/>
      <c r="L2123" s="32"/>
      <c r="N2123" s="32"/>
      <c r="O2123" s="32"/>
      <c r="AE2123" s="32"/>
      <c r="AF2123" s="624"/>
    </row>
    <row r="2124" spans="1:32" ht="15" hidden="1" customHeight="1" x14ac:dyDescent="0.25">
      <c r="A2124" s="32"/>
      <c r="B2124" s="32"/>
      <c r="L2124" s="32"/>
      <c r="N2124" s="32"/>
      <c r="O2124" s="32"/>
      <c r="AE2124" s="32"/>
      <c r="AF2124" s="624"/>
    </row>
    <row r="2125" spans="1:32" ht="15" hidden="1" customHeight="1" x14ac:dyDescent="0.25">
      <c r="A2125" s="32"/>
      <c r="B2125" s="32"/>
      <c r="L2125" s="32"/>
      <c r="N2125" s="32"/>
      <c r="O2125" s="32"/>
      <c r="AE2125" s="32"/>
      <c r="AF2125" s="624"/>
    </row>
    <row r="2126" spans="1:32" ht="15" hidden="1" customHeight="1" x14ac:dyDescent="0.25">
      <c r="A2126" s="32"/>
      <c r="B2126" s="32"/>
      <c r="L2126" s="32"/>
      <c r="N2126" s="32"/>
      <c r="O2126" s="32"/>
      <c r="AE2126" s="32"/>
      <c r="AF2126" s="624"/>
    </row>
    <row r="2127" spans="1:32" ht="15" hidden="1" customHeight="1" x14ac:dyDescent="0.25">
      <c r="A2127" s="32"/>
      <c r="B2127" s="32"/>
      <c r="L2127" s="32"/>
      <c r="N2127" s="32"/>
      <c r="O2127" s="32"/>
      <c r="AE2127" s="32"/>
      <c r="AF2127" s="624"/>
    </row>
    <row r="2128" spans="1:32" ht="15" hidden="1" customHeight="1" x14ac:dyDescent="0.25">
      <c r="A2128" s="32"/>
      <c r="B2128" s="32"/>
      <c r="L2128" s="32"/>
      <c r="N2128" s="32"/>
      <c r="O2128" s="32"/>
      <c r="AE2128" s="32"/>
      <c r="AF2128" s="624"/>
    </row>
    <row r="2129" spans="1:32" ht="15" hidden="1" customHeight="1" x14ac:dyDescent="0.25">
      <c r="A2129" s="32"/>
      <c r="B2129" s="32"/>
      <c r="L2129" s="32"/>
      <c r="N2129" s="32"/>
      <c r="O2129" s="32"/>
      <c r="AE2129" s="32"/>
      <c r="AF2129" s="624"/>
    </row>
    <row r="2130" spans="1:32" ht="15" hidden="1" customHeight="1" x14ac:dyDescent="0.25">
      <c r="A2130" s="32"/>
      <c r="B2130" s="32"/>
      <c r="L2130" s="32"/>
      <c r="N2130" s="32"/>
      <c r="O2130" s="32"/>
      <c r="AE2130" s="32"/>
      <c r="AF2130" s="624"/>
    </row>
    <row r="2131" spans="1:32" ht="15" hidden="1" customHeight="1" x14ac:dyDescent="0.25">
      <c r="A2131" s="32"/>
      <c r="B2131" s="32"/>
      <c r="L2131" s="32"/>
      <c r="N2131" s="32"/>
      <c r="O2131" s="32"/>
      <c r="AE2131" s="32"/>
      <c r="AF2131" s="624"/>
    </row>
    <row r="2132" spans="1:32" ht="15" hidden="1" customHeight="1" x14ac:dyDescent="0.25">
      <c r="A2132" s="32"/>
      <c r="B2132" s="32"/>
      <c r="L2132" s="32"/>
      <c r="N2132" s="32"/>
      <c r="O2132" s="32"/>
      <c r="AE2132" s="32"/>
      <c r="AF2132" s="624"/>
    </row>
    <row r="2133" spans="1:32" ht="15" hidden="1" customHeight="1" x14ac:dyDescent="0.25">
      <c r="A2133" s="32"/>
      <c r="B2133" s="32"/>
      <c r="L2133" s="32"/>
      <c r="N2133" s="32"/>
      <c r="O2133" s="32"/>
      <c r="AE2133" s="32"/>
      <c r="AF2133" s="624"/>
    </row>
    <row r="2134" spans="1:32" ht="15" hidden="1" customHeight="1" x14ac:dyDescent="0.25">
      <c r="A2134" s="32"/>
      <c r="B2134" s="32"/>
      <c r="L2134" s="32"/>
      <c r="N2134" s="32"/>
      <c r="O2134" s="32"/>
      <c r="AE2134" s="32"/>
      <c r="AF2134" s="624"/>
    </row>
    <row r="2135" spans="1:32" ht="15" hidden="1" customHeight="1" x14ac:dyDescent="0.25">
      <c r="A2135" s="32"/>
      <c r="B2135" s="32"/>
      <c r="L2135" s="32"/>
      <c r="N2135" s="32"/>
      <c r="O2135" s="32"/>
      <c r="AE2135" s="32"/>
      <c r="AF2135" s="624"/>
    </row>
    <row r="2136" spans="1:32" ht="15" hidden="1" customHeight="1" x14ac:dyDescent="0.25">
      <c r="A2136" s="32"/>
      <c r="B2136" s="32"/>
      <c r="L2136" s="32"/>
      <c r="N2136" s="32"/>
      <c r="O2136" s="32"/>
      <c r="AE2136" s="32"/>
      <c r="AF2136" s="624"/>
    </row>
    <row r="2137" spans="1:32" ht="15" hidden="1" customHeight="1" x14ac:dyDescent="0.25">
      <c r="A2137" s="32"/>
      <c r="B2137" s="32"/>
      <c r="L2137" s="32"/>
      <c r="N2137" s="32"/>
      <c r="O2137" s="32"/>
      <c r="AE2137" s="32"/>
      <c r="AF2137" s="624"/>
    </row>
    <row r="2138" spans="1:32" ht="15" hidden="1" customHeight="1" x14ac:dyDescent="0.25">
      <c r="A2138" s="32"/>
      <c r="B2138" s="32"/>
      <c r="L2138" s="32"/>
      <c r="N2138" s="32"/>
      <c r="O2138" s="32"/>
      <c r="AE2138" s="32"/>
      <c r="AF2138" s="624"/>
    </row>
    <row r="2139" spans="1:32" ht="15" hidden="1" customHeight="1" x14ac:dyDescent="0.25">
      <c r="A2139" s="32"/>
      <c r="B2139" s="32"/>
      <c r="L2139" s="32"/>
      <c r="N2139" s="32"/>
      <c r="O2139" s="32"/>
      <c r="AE2139" s="32"/>
      <c r="AF2139" s="624"/>
    </row>
    <row r="2140" spans="1:32" ht="15" hidden="1" customHeight="1" x14ac:dyDescent="0.25">
      <c r="A2140" s="32"/>
      <c r="B2140" s="32"/>
      <c r="L2140" s="32"/>
      <c r="N2140" s="32"/>
      <c r="O2140" s="32"/>
      <c r="AE2140" s="32"/>
      <c r="AF2140" s="624"/>
    </row>
    <row r="2141" spans="1:32" ht="15" hidden="1" customHeight="1" x14ac:dyDescent="0.25">
      <c r="A2141" s="32"/>
      <c r="B2141" s="32"/>
      <c r="L2141" s="32"/>
      <c r="N2141" s="32"/>
      <c r="O2141" s="32"/>
      <c r="AE2141" s="32"/>
      <c r="AF2141" s="624"/>
    </row>
    <row r="2142" spans="1:32" ht="15" hidden="1" customHeight="1" x14ac:dyDescent="0.25">
      <c r="A2142" s="32"/>
      <c r="B2142" s="32"/>
      <c r="L2142" s="32"/>
      <c r="N2142" s="32"/>
      <c r="O2142" s="32"/>
      <c r="AE2142" s="32"/>
      <c r="AF2142" s="624"/>
    </row>
    <row r="2143" spans="1:32" ht="15" hidden="1" customHeight="1" x14ac:dyDescent="0.25">
      <c r="A2143" s="32"/>
      <c r="B2143" s="32"/>
      <c r="L2143" s="32"/>
      <c r="N2143" s="32"/>
      <c r="O2143" s="32"/>
      <c r="AE2143" s="32"/>
      <c r="AF2143" s="624"/>
    </row>
    <row r="2144" spans="1:32" ht="15" hidden="1" customHeight="1" x14ac:dyDescent="0.25">
      <c r="A2144" s="32"/>
      <c r="B2144" s="32"/>
      <c r="L2144" s="32"/>
      <c r="N2144" s="32"/>
      <c r="O2144" s="32"/>
      <c r="AE2144" s="32"/>
      <c r="AF2144" s="624"/>
    </row>
    <row r="2145" spans="1:32" ht="15" hidden="1" customHeight="1" x14ac:dyDescent="0.25">
      <c r="A2145" s="32"/>
      <c r="B2145" s="32"/>
      <c r="L2145" s="32"/>
      <c r="N2145" s="32"/>
      <c r="O2145" s="32"/>
      <c r="AE2145" s="32"/>
      <c r="AF2145" s="624"/>
    </row>
    <row r="2146" spans="1:32" ht="15" hidden="1" customHeight="1" x14ac:dyDescent="0.25">
      <c r="A2146" s="32"/>
      <c r="B2146" s="32"/>
      <c r="L2146" s="32"/>
      <c r="N2146" s="32"/>
      <c r="O2146" s="32"/>
      <c r="AE2146" s="32"/>
      <c r="AF2146" s="624"/>
    </row>
    <row r="2147" spans="1:32" ht="15" hidden="1" customHeight="1" x14ac:dyDescent="0.25">
      <c r="A2147" s="32"/>
      <c r="B2147" s="32"/>
      <c r="L2147" s="32"/>
      <c r="N2147" s="32"/>
      <c r="O2147" s="32"/>
      <c r="AE2147" s="32"/>
      <c r="AF2147" s="624"/>
    </row>
    <row r="2148" spans="1:32" ht="15" hidden="1" customHeight="1" x14ac:dyDescent="0.25">
      <c r="A2148" s="32"/>
      <c r="B2148" s="32"/>
      <c r="L2148" s="32"/>
      <c r="N2148" s="32"/>
      <c r="O2148" s="32"/>
      <c r="AE2148" s="32"/>
      <c r="AF2148" s="624"/>
    </row>
    <row r="2149" spans="1:32" ht="15" hidden="1" customHeight="1" x14ac:dyDescent="0.25">
      <c r="A2149" s="32"/>
      <c r="B2149" s="32"/>
      <c r="L2149" s="32"/>
      <c r="N2149" s="32"/>
      <c r="O2149" s="32"/>
      <c r="AE2149" s="32"/>
      <c r="AF2149" s="624"/>
    </row>
    <row r="2150" spans="1:32" ht="15" hidden="1" customHeight="1" x14ac:dyDescent="0.25">
      <c r="A2150" s="32"/>
      <c r="B2150" s="32"/>
      <c r="L2150" s="32"/>
      <c r="N2150" s="32"/>
      <c r="O2150" s="32"/>
      <c r="AE2150" s="32"/>
      <c r="AF2150" s="624"/>
    </row>
    <row r="2151" spans="1:32" ht="15" hidden="1" customHeight="1" x14ac:dyDescent="0.25">
      <c r="A2151" s="32"/>
      <c r="B2151" s="32"/>
      <c r="L2151" s="32"/>
      <c r="N2151" s="32"/>
      <c r="O2151" s="32"/>
      <c r="AE2151" s="32"/>
      <c r="AF2151" s="624"/>
    </row>
    <row r="2152" spans="1:32" ht="15" hidden="1" customHeight="1" x14ac:dyDescent="0.25">
      <c r="A2152" s="32"/>
      <c r="B2152" s="32"/>
      <c r="L2152" s="32"/>
      <c r="N2152" s="32"/>
      <c r="O2152" s="32"/>
      <c r="AE2152" s="32"/>
      <c r="AF2152" s="624"/>
    </row>
    <row r="2153" spans="1:32" ht="15" hidden="1" customHeight="1" x14ac:dyDescent="0.25">
      <c r="A2153" s="32"/>
      <c r="B2153" s="32"/>
      <c r="L2153" s="32"/>
      <c r="N2153" s="32"/>
      <c r="O2153" s="32"/>
      <c r="AE2153" s="32"/>
      <c r="AF2153" s="624"/>
    </row>
    <row r="2154" spans="1:32" ht="15" hidden="1" customHeight="1" x14ac:dyDescent="0.25">
      <c r="A2154" s="32"/>
      <c r="B2154" s="32"/>
      <c r="L2154" s="32"/>
      <c r="N2154" s="32"/>
      <c r="O2154" s="32"/>
      <c r="AE2154" s="32"/>
      <c r="AF2154" s="624"/>
    </row>
    <row r="2155" spans="1:32" ht="15" hidden="1" customHeight="1" x14ac:dyDescent="0.25">
      <c r="A2155" s="32"/>
      <c r="B2155" s="32"/>
      <c r="L2155" s="32"/>
      <c r="N2155" s="32"/>
      <c r="O2155" s="32"/>
      <c r="AE2155" s="32"/>
      <c r="AF2155" s="624"/>
    </row>
    <row r="2156" spans="1:32" ht="15" hidden="1" customHeight="1" x14ac:dyDescent="0.25">
      <c r="A2156" s="32"/>
      <c r="B2156" s="32"/>
      <c r="L2156" s="32"/>
      <c r="N2156" s="32"/>
      <c r="O2156" s="32"/>
      <c r="AE2156" s="32"/>
      <c r="AF2156" s="624"/>
    </row>
    <row r="2157" spans="1:32" ht="15" hidden="1" customHeight="1" x14ac:dyDescent="0.25">
      <c r="A2157" s="32"/>
      <c r="B2157" s="32"/>
      <c r="L2157" s="32"/>
      <c r="N2157" s="32"/>
      <c r="O2157" s="32"/>
      <c r="AE2157" s="32"/>
      <c r="AF2157" s="624"/>
    </row>
    <row r="2158" spans="1:32" ht="15" hidden="1" customHeight="1" x14ac:dyDescent="0.25">
      <c r="A2158" s="32"/>
      <c r="B2158" s="32"/>
      <c r="L2158" s="32"/>
      <c r="N2158" s="32"/>
      <c r="O2158" s="32"/>
      <c r="AE2158" s="32"/>
      <c r="AF2158" s="624"/>
    </row>
    <row r="2159" spans="1:32" ht="15" hidden="1" customHeight="1" x14ac:dyDescent="0.25">
      <c r="A2159" s="32"/>
      <c r="B2159" s="32"/>
      <c r="L2159" s="32"/>
      <c r="N2159" s="32"/>
      <c r="O2159" s="32"/>
      <c r="AE2159" s="32"/>
      <c r="AF2159" s="624"/>
    </row>
    <row r="2160" spans="1:32" ht="15" hidden="1" customHeight="1" x14ac:dyDescent="0.25">
      <c r="A2160" s="32"/>
      <c r="B2160" s="32"/>
      <c r="L2160" s="32"/>
      <c r="N2160" s="32"/>
      <c r="O2160" s="32"/>
      <c r="AE2160" s="32"/>
      <c r="AF2160" s="624"/>
    </row>
    <row r="2161" spans="1:32" ht="15" hidden="1" customHeight="1" x14ac:dyDescent="0.25">
      <c r="A2161" s="32"/>
      <c r="B2161" s="32"/>
      <c r="L2161" s="32"/>
      <c r="N2161" s="32"/>
      <c r="O2161" s="32"/>
      <c r="AE2161" s="32"/>
      <c r="AF2161" s="624"/>
    </row>
    <row r="2162" spans="1:32" ht="15" hidden="1" customHeight="1" x14ac:dyDescent="0.25">
      <c r="A2162" s="32"/>
      <c r="B2162" s="32"/>
      <c r="L2162" s="32"/>
      <c r="N2162" s="32"/>
      <c r="O2162" s="32"/>
      <c r="AE2162" s="32"/>
      <c r="AF2162" s="624"/>
    </row>
    <row r="2163" spans="1:32" ht="0" hidden="1" customHeight="1" x14ac:dyDescent="0.25">
      <c r="A2163" s="32"/>
      <c r="B2163" s="32"/>
      <c r="L2163" s="32"/>
      <c r="N2163" s="32"/>
      <c r="O2163" s="32"/>
      <c r="AE2163" s="32"/>
      <c r="AF2163" s="624"/>
    </row>
    <row r="2164" spans="1:32" ht="0" hidden="1" customHeight="1" x14ac:dyDescent="0.25">
      <c r="A2164" s="32"/>
      <c r="B2164" s="32"/>
      <c r="L2164" s="32"/>
      <c r="N2164" s="32"/>
      <c r="O2164" s="32"/>
      <c r="AE2164" s="32"/>
      <c r="AF2164" s="624"/>
    </row>
    <row r="2165" spans="1:32" ht="0" hidden="1" customHeight="1" x14ac:dyDescent="0.25">
      <c r="A2165" s="32"/>
      <c r="B2165" s="32"/>
      <c r="L2165" s="32"/>
      <c r="N2165" s="32"/>
      <c r="O2165" s="32"/>
      <c r="AE2165" s="32"/>
      <c r="AF2165" s="624"/>
    </row>
    <row r="2166" spans="1:32" ht="0" hidden="1" customHeight="1" x14ac:dyDescent="0.25">
      <c r="A2166" s="32"/>
      <c r="B2166" s="32"/>
      <c r="L2166" s="32"/>
      <c r="N2166" s="32"/>
      <c r="O2166" s="32"/>
      <c r="AE2166" s="32"/>
      <c r="AF2166" s="624"/>
    </row>
    <row r="2167" spans="1:32" ht="0" hidden="1" customHeight="1" x14ac:dyDescent="0.25">
      <c r="A2167" s="32"/>
      <c r="B2167" s="32"/>
      <c r="L2167" s="32"/>
      <c r="N2167" s="32"/>
      <c r="O2167" s="32"/>
      <c r="AE2167" s="32"/>
      <c r="AF2167" s="624"/>
    </row>
    <row r="2168" spans="1:32" ht="0" hidden="1" customHeight="1" x14ac:dyDescent="0.25">
      <c r="A2168" s="32"/>
      <c r="B2168" s="32"/>
      <c r="L2168" s="32"/>
      <c r="N2168" s="32"/>
      <c r="O2168" s="32"/>
      <c r="AE2168" s="32"/>
      <c r="AF2168" s="624"/>
    </row>
    <row r="2169" spans="1:32" ht="0" hidden="1" customHeight="1" x14ac:dyDescent="0.25"/>
    <row r="2170" spans="1:32" ht="0" hidden="1" customHeight="1" x14ac:dyDescent="0.25"/>
  </sheetData>
  <sheetProtection sheet="1" objects="1" scenarios="1" selectLockedCells="1"/>
  <dataConsolidate/>
  <mergeCells count="2630">
    <mergeCell ref="B1321:AD1321"/>
    <mergeCell ref="B1322:AC1322"/>
    <mergeCell ref="B1353:AD1353"/>
    <mergeCell ref="B272:AD272"/>
    <mergeCell ref="B273:AD273"/>
    <mergeCell ref="B274:AD274"/>
    <mergeCell ref="B926:AD926"/>
    <mergeCell ref="B927:AD927"/>
    <mergeCell ref="B928:AD928"/>
    <mergeCell ref="B952:AD952"/>
    <mergeCell ref="B967:AD967"/>
    <mergeCell ref="B978:AD978"/>
    <mergeCell ref="B988:AD988"/>
    <mergeCell ref="B999:AD999"/>
    <mergeCell ref="B968:AD968"/>
    <mergeCell ref="B171:AD171"/>
    <mergeCell ref="B172:AD172"/>
    <mergeCell ref="B183:AD183"/>
    <mergeCell ref="B184:AD184"/>
    <mergeCell ref="B192:AD192"/>
    <mergeCell ref="B193:AD193"/>
    <mergeCell ref="B204:AD204"/>
    <mergeCell ref="B205:AD205"/>
    <mergeCell ref="I425:P425"/>
    <mergeCell ref="Q425:T425"/>
    <mergeCell ref="I426:P426"/>
    <mergeCell ref="Q426:T426"/>
    <mergeCell ref="Q427:T427"/>
    <mergeCell ref="O400:R400"/>
    <mergeCell ref="S400:U400"/>
    <mergeCell ref="V400:X400"/>
    <mergeCell ref="Y400:AA400"/>
    <mergeCell ref="B407:AD407"/>
    <mergeCell ref="C408:AD408"/>
    <mergeCell ref="B414:AD414"/>
    <mergeCell ref="C415:AD415"/>
    <mergeCell ref="B417:E417"/>
    <mergeCell ref="B419:AD419"/>
    <mergeCell ref="F46:AC46"/>
    <mergeCell ref="S394:U394"/>
    <mergeCell ref="V394:X394"/>
    <mergeCell ref="Y394:AA394"/>
    <mergeCell ref="AB394:AE394"/>
    <mergeCell ref="C395:N395"/>
    <mergeCell ref="O395:R395"/>
    <mergeCell ref="S395:U395"/>
    <mergeCell ref="V395:X395"/>
    <mergeCell ref="Y395:AA395"/>
    <mergeCell ref="AB395:AE395"/>
    <mergeCell ref="C388:N388"/>
    <mergeCell ref="O388:R388"/>
    <mergeCell ref="S388:U388"/>
    <mergeCell ref="V388:X388"/>
    <mergeCell ref="Y388:AA388"/>
    <mergeCell ref="AB388:AE388"/>
    <mergeCell ref="C389:N389"/>
    <mergeCell ref="O389:R389"/>
    <mergeCell ref="S389:U389"/>
    <mergeCell ref="V389:X389"/>
    <mergeCell ref="Y389:AA389"/>
    <mergeCell ref="AB389:AE389"/>
    <mergeCell ref="C390:N390"/>
    <mergeCell ref="C391:N391"/>
    <mergeCell ref="O391:R391"/>
    <mergeCell ref="S391:U391"/>
    <mergeCell ref="V391:X391"/>
    <mergeCell ref="Y391:AA391"/>
    <mergeCell ref="AB391:AE391"/>
    <mergeCell ref="C392:N392"/>
    <mergeCell ref="O392:R392"/>
    <mergeCell ref="B420:AD420"/>
    <mergeCell ref="C421:AD421"/>
    <mergeCell ref="H423:P423"/>
    <mergeCell ref="Q423:T423"/>
    <mergeCell ref="I424:P424"/>
    <mergeCell ref="Q424:T424"/>
    <mergeCell ref="B405:AD405"/>
    <mergeCell ref="B406:AD406"/>
    <mergeCell ref="B401:AD401"/>
    <mergeCell ref="B402:AD402"/>
    <mergeCell ref="B403:AD403"/>
    <mergeCell ref="B411:AD411"/>
    <mergeCell ref="B418:AD418"/>
    <mergeCell ref="C396:N396"/>
    <mergeCell ref="C397:N397"/>
    <mergeCell ref="C398:N398"/>
    <mergeCell ref="O399:R399"/>
    <mergeCell ref="S399:U399"/>
    <mergeCell ref="V399:X399"/>
    <mergeCell ref="Y399:AA399"/>
    <mergeCell ref="AB399:AE399"/>
    <mergeCell ref="C400:L400"/>
    <mergeCell ref="C399:E399"/>
    <mergeCell ref="F399:N399"/>
    <mergeCell ref="S392:U392"/>
    <mergeCell ref="V392:X392"/>
    <mergeCell ref="Y392:AA392"/>
    <mergeCell ref="AB392:AE392"/>
    <mergeCell ref="C393:N393"/>
    <mergeCell ref="O393:R393"/>
    <mergeCell ref="S393:U393"/>
    <mergeCell ref="V393:X393"/>
    <mergeCell ref="Y393:AA393"/>
    <mergeCell ref="AB393:AE393"/>
    <mergeCell ref="C394:N394"/>
    <mergeCell ref="O394:R394"/>
    <mergeCell ref="U371:W371"/>
    <mergeCell ref="X371:AB371"/>
    <mergeCell ref="O372:Q372"/>
    <mergeCell ref="R372:T372"/>
    <mergeCell ref="U372:W372"/>
    <mergeCell ref="O390:R390"/>
    <mergeCell ref="S390:U390"/>
    <mergeCell ref="V390:X390"/>
    <mergeCell ref="Y390:AA390"/>
    <mergeCell ref="AB390:AE390"/>
    <mergeCell ref="C385:N385"/>
    <mergeCell ref="O385:R385"/>
    <mergeCell ref="S385:U385"/>
    <mergeCell ref="V385:X385"/>
    <mergeCell ref="Y385:AA385"/>
    <mergeCell ref="AB385:AE385"/>
    <mergeCell ref="C386:N386"/>
    <mergeCell ref="O386:R386"/>
    <mergeCell ref="S386:U386"/>
    <mergeCell ref="V386:X386"/>
    <mergeCell ref="Y386:AA386"/>
    <mergeCell ref="AB386:AE386"/>
    <mergeCell ref="C387:N387"/>
    <mergeCell ref="O387:R387"/>
    <mergeCell ref="S387:U387"/>
    <mergeCell ref="V387:X387"/>
    <mergeCell ref="Y387:AA387"/>
    <mergeCell ref="AB387:AE387"/>
    <mergeCell ref="G355:O355"/>
    <mergeCell ref="P355:T355"/>
    <mergeCell ref="U355:Y355"/>
    <mergeCell ref="P356:T356"/>
    <mergeCell ref="E363:N365"/>
    <mergeCell ref="B382:N383"/>
    <mergeCell ref="O382:R383"/>
    <mergeCell ref="S382:AA382"/>
    <mergeCell ref="AB382:AE383"/>
    <mergeCell ref="S383:U383"/>
    <mergeCell ref="V383:X383"/>
    <mergeCell ref="Y383:AA383"/>
    <mergeCell ref="C384:N384"/>
    <mergeCell ref="O384:R384"/>
    <mergeCell ref="S384:U384"/>
    <mergeCell ref="V384:X384"/>
    <mergeCell ref="Y384:AA384"/>
    <mergeCell ref="AB384:AE384"/>
    <mergeCell ref="F369:N369"/>
    <mergeCell ref="O369:Q369"/>
    <mergeCell ref="R369:T369"/>
    <mergeCell ref="U369:W369"/>
    <mergeCell ref="X369:AB369"/>
    <mergeCell ref="F370:N370"/>
    <mergeCell ref="O370:Q370"/>
    <mergeCell ref="R370:T370"/>
    <mergeCell ref="U370:W370"/>
    <mergeCell ref="X370:AB370"/>
    <mergeCell ref="F371:N371"/>
    <mergeCell ref="O371:Q371"/>
    <mergeCell ref="C376:AD376"/>
    <mergeCell ref="R371:T371"/>
    <mergeCell ref="P348:T349"/>
    <mergeCell ref="U348:Y349"/>
    <mergeCell ref="G350:O350"/>
    <mergeCell ref="P350:T350"/>
    <mergeCell ref="U350:Y350"/>
    <mergeCell ref="G351:O351"/>
    <mergeCell ref="P351:T351"/>
    <mergeCell ref="U351:Y351"/>
    <mergeCell ref="G352:O352"/>
    <mergeCell ref="P352:T352"/>
    <mergeCell ref="U352:Y352"/>
    <mergeCell ref="G353:O353"/>
    <mergeCell ref="P353:T353"/>
    <mergeCell ref="U353:Y353"/>
    <mergeCell ref="G354:O354"/>
    <mergeCell ref="P354:T354"/>
    <mergeCell ref="U354:Y354"/>
    <mergeCell ref="B1:AD6"/>
    <mergeCell ref="B10:AD10"/>
    <mergeCell ref="AA7:AD7"/>
    <mergeCell ref="B8:L8"/>
    <mergeCell ref="C360:AD360"/>
    <mergeCell ref="B331:AD331"/>
    <mergeCell ref="B337:AD337"/>
    <mergeCell ref="C60:AD60"/>
    <mergeCell ref="C62:P62"/>
    <mergeCell ref="Q62:T62"/>
    <mergeCell ref="U62:X62"/>
    <mergeCell ref="Y62:AB62"/>
    <mergeCell ref="AC62:AD62"/>
    <mergeCell ref="D63:P63"/>
    <mergeCell ref="Q63:T63"/>
    <mergeCell ref="U63:X63"/>
    <mergeCell ref="Y63:AB63"/>
    <mergeCell ref="AC63:AD63"/>
    <mergeCell ref="D64:P64"/>
    <mergeCell ref="Q64:T64"/>
    <mergeCell ref="U64:X64"/>
    <mergeCell ref="B12:AD12"/>
    <mergeCell ref="B13:AD13"/>
    <mergeCell ref="C338:AD338"/>
    <mergeCell ref="C14:AD14"/>
    <mergeCell ref="C15:AD15"/>
    <mergeCell ref="C16:AD16"/>
    <mergeCell ref="D41:AD41"/>
    <mergeCell ref="D42:AD42"/>
    <mergeCell ref="D43:AD43"/>
    <mergeCell ref="D44:AD44"/>
    <mergeCell ref="D45:AD45"/>
    <mergeCell ref="C103:AD103"/>
    <mergeCell ref="C104:AD104"/>
    <mergeCell ref="B105:AD105"/>
    <mergeCell ref="P86:S86"/>
    <mergeCell ref="T86:W86"/>
    <mergeCell ref="X86:AA86"/>
    <mergeCell ref="X84:AA84"/>
    <mergeCell ref="C17:AD17"/>
    <mergeCell ref="B18:AD18"/>
    <mergeCell ref="C27:AD27"/>
    <mergeCell ref="C28:AD28"/>
    <mergeCell ref="C29:AD29"/>
    <mergeCell ref="C30:AD30"/>
    <mergeCell ref="C31:AD31"/>
    <mergeCell ref="C32:AD32"/>
    <mergeCell ref="C21:AD21"/>
    <mergeCell ref="C26:AD26"/>
    <mergeCell ref="C23:AD23"/>
    <mergeCell ref="C24:AD24"/>
    <mergeCell ref="C22:AD22"/>
    <mergeCell ref="B35:AD35"/>
    <mergeCell ref="C36:AD36"/>
    <mergeCell ref="C37:AD37"/>
    <mergeCell ref="C20:AD20"/>
    <mergeCell ref="C25:AD25"/>
    <mergeCell ref="C19:AD19"/>
    <mergeCell ref="C38:AD38"/>
    <mergeCell ref="L92:O92"/>
    <mergeCell ref="P92:S92"/>
    <mergeCell ref="T92:W92"/>
    <mergeCell ref="X92:AA92"/>
    <mergeCell ref="AB92:AD92"/>
    <mergeCell ref="B91:K91"/>
    <mergeCell ref="AB83:AD83"/>
    <mergeCell ref="B84:K84"/>
    <mergeCell ref="L84:O84"/>
    <mergeCell ref="P84:S84"/>
    <mergeCell ref="T84:W84"/>
    <mergeCell ref="L91:O91"/>
    <mergeCell ref="P91:S91"/>
    <mergeCell ref="T91:W91"/>
    <mergeCell ref="X91:AA91"/>
    <mergeCell ref="AB91:AD91"/>
    <mergeCell ref="D96:AD96"/>
    <mergeCell ref="D97:AD97"/>
    <mergeCell ref="B99:AD99"/>
    <mergeCell ref="B100:AD100"/>
    <mergeCell ref="C101:AD101"/>
    <mergeCell ref="C102:AD102"/>
    <mergeCell ref="B93:AD93"/>
    <mergeCell ref="B94:AD94"/>
    <mergeCell ref="O73:Q73"/>
    <mergeCell ref="S73:V73"/>
    <mergeCell ref="O74:Q74"/>
    <mergeCell ref="S74:V74"/>
    <mergeCell ref="B89:K89"/>
    <mergeCell ref="L89:O89"/>
    <mergeCell ref="P89:S89"/>
    <mergeCell ref="T89:W89"/>
    <mergeCell ref="X89:AA89"/>
    <mergeCell ref="AB89:AD89"/>
    <mergeCell ref="AB86:AD86"/>
    <mergeCell ref="B87:K87"/>
    <mergeCell ref="C79:AD79"/>
    <mergeCell ref="B90:K90"/>
    <mergeCell ref="L90:O90"/>
    <mergeCell ref="P90:S90"/>
    <mergeCell ref="T90:W90"/>
    <mergeCell ref="X90:AA90"/>
    <mergeCell ref="AB90:AD90"/>
    <mergeCell ref="D40:AD40"/>
    <mergeCell ref="C377:AD377"/>
    <mergeCell ref="C378:AD378"/>
    <mergeCell ref="C379:AD379"/>
    <mergeCell ref="C380:AD380"/>
    <mergeCell ref="D47:AD47"/>
    <mergeCell ref="D48:AD48"/>
    <mergeCell ref="B51:AD51"/>
    <mergeCell ref="B52:AD52"/>
    <mergeCell ref="C53:AD53"/>
    <mergeCell ref="C54:AD54"/>
    <mergeCell ref="C55:AD55"/>
    <mergeCell ref="C56:AD56"/>
    <mergeCell ref="B58:AD58"/>
    <mergeCell ref="C59:AD59"/>
    <mergeCell ref="B86:K86"/>
    <mergeCell ref="L86:O86"/>
    <mergeCell ref="Y64:AB64"/>
    <mergeCell ref="AC64:AD64"/>
    <mergeCell ref="D65:P65"/>
    <mergeCell ref="Q65:T65"/>
    <mergeCell ref="U65:X65"/>
    <mergeCell ref="Y65:AB65"/>
    <mergeCell ref="AB84:AD84"/>
    <mergeCell ref="B85:K85"/>
    <mergeCell ref="L85:O85"/>
    <mergeCell ref="P85:S85"/>
    <mergeCell ref="T85:W85"/>
    <mergeCell ref="X85:AA85"/>
    <mergeCell ref="AB85:AD85"/>
    <mergeCell ref="Q68:T68"/>
    <mergeCell ref="N71:V72"/>
    <mergeCell ref="AC65:AD65"/>
    <mergeCell ref="D66:P66"/>
    <mergeCell ref="Q66:T66"/>
    <mergeCell ref="U66:X66"/>
    <mergeCell ref="Y66:AB66"/>
    <mergeCell ref="AC66:AD66"/>
    <mergeCell ref="D67:P67"/>
    <mergeCell ref="Q67:T67"/>
    <mergeCell ref="U67:X67"/>
    <mergeCell ref="Y67:AB67"/>
    <mergeCell ref="AC67:AD67"/>
    <mergeCell ref="L87:O87"/>
    <mergeCell ref="P87:S87"/>
    <mergeCell ref="T87:W87"/>
    <mergeCell ref="X87:AA87"/>
    <mergeCell ref="AB87:AD87"/>
    <mergeCell ref="B88:K88"/>
    <mergeCell ref="L88:O88"/>
    <mergeCell ref="P88:S88"/>
    <mergeCell ref="T88:W88"/>
    <mergeCell ref="X88:AA88"/>
    <mergeCell ref="AB88:AD88"/>
    <mergeCell ref="O75:Q75"/>
    <mergeCell ref="R75:V75"/>
    <mergeCell ref="B77:AD77"/>
    <mergeCell ref="C78:AD78"/>
    <mergeCell ref="A81:K83"/>
    <mergeCell ref="L81:AD82"/>
    <mergeCell ref="L83:O83"/>
    <mergeCell ref="P83:S83"/>
    <mergeCell ref="T83:W83"/>
    <mergeCell ref="X83:AA83"/>
    <mergeCell ref="B107:AD107"/>
    <mergeCell ref="B110:AD110"/>
    <mergeCell ref="B113:AD113"/>
    <mergeCell ref="B115:E115"/>
    <mergeCell ref="B118:AD118"/>
    <mergeCell ref="C119:AD119"/>
    <mergeCell ref="L121:W121"/>
    <mergeCell ref="X121:AA122"/>
    <mergeCell ref="L122:O122"/>
    <mergeCell ref="P122:S122"/>
    <mergeCell ref="T122:W122"/>
    <mergeCell ref="E123:K123"/>
    <mergeCell ref="L123:O123"/>
    <mergeCell ref="P123:S123"/>
    <mergeCell ref="T123:W123"/>
    <mergeCell ref="X123:AA123"/>
    <mergeCell ref="B126:AD126"/>
    <mergeCell ref="B116:AD116"/>
    <mergeCell ref="B128:AD128"/>
    <mergeCell ref="B130:E130"/>
    <mergeCell ref="F130:AD130"/>
    <mergeCell ref="C132:G132"/>
    <mergeCell ref="C134:G134"/>
    <mergeCell ref="B138:AD138"/>
    <mergeCell ref="E140:K141"/>
    <mergeCell ref="L140:Z140"/>
    <mergeCell ref="L141:P141"/>
    <mergeCell ref="Q141:U141"/>
    <mergeCell ref="V141:Z141"/>
    <mergeCell ref="F142:K142"/>
    <mergeCell ref="L142:P142"/>
    <mergeCell ref="Q142:U142"/>
    <mergeCell ref="V142:Z142"/>
    <mergeCell ref="F143:K143"/>
    <mergeCell ref="L143:P143"/>
    <mergeCell ref="Q143:U143"/>
    <mergeCell ref="V143:Z143"/>
    <mergeCell ref="B135:AD135"/>
    <mergeCell ref="B136:AD136"/>
    <mergeCell ref="F144:K144"/>
    <mergeCell ref="L144:P144"/>
    <mergeCell ref="Q144:U144"/>
    <mergeCell ref="V144:Z144"/>
    <mergeCell ref="L145:P145"/>
    <mergeCell ref="Q145:U145"/>
    <mergeCell ref="V145:Z145"/>
    <mergeCell ref="B149:AD149"/>
    <mergeCell ref="C150:AD150"/>
    <mergeCell ref="D154:V154"/>
    <mergeCell ref="D155:G157"/>
    <mergeCell ref="H155:P156"/>
    <mergeCell ref="Q155:S157"/>
    <mergeCell ref="T155:V157"/>
    <mergeCell ref="H157:J157"/>
    <mergeCell ref="K157:M157"/>
    <mergeCell ref="N157:P157"/>
    <mergeCell ref="B146:AD146"/>
    <mergeCell ref="B147:AD147"/>
    <mergeCell ref="B148:AD148"/>
    <mergeCell ref="D158:G158"/>
    <mergeCell ref="H158:J158"/>
    <mergeCell ref="K158:M158"/>
    <mergeCell ref="N158:P158"/>
    <mergeCell ref="Q158:S158"/>
    <mergeCell ref="T158:V158"/>
    <mergeCell ref="B162:AD162"/>
    <mergeCell ref="C163:AD163"/>
    <mergeCell ref="K165:T165"/>
    <mergeCell ref="K166:N168"/>
    <mergeCell ref="O166:T167"/>
    <mergeCell ref="O168:Q168"/>
    <mergeCell ref="R168:T168"/>
    <mergeCell ref="K169:N169"/>
    <mergeCell ref="O169:Q169"/>
    <mergeCell ref="R169:T169"/>
    <mergeCell ref="B170:AD170"/>
    <mergeCell ref="B159:AD159"/>
    <mergeCell ref="B160:AD160"/>
    <mergeCell ref="B161:AD161"/>
    <mergeCell ref="B174:AD174"/>
    <mergeCell ref="B176:AD176"/>
    <mergeCell ref="B178:E178"/>
    <mergeCell ref="F178:AD178"/>
    <mergeCell ref="C180:F180"/>
    <mergeCell ref="C182:F182"/>
    <mergeCell ref="B185:AD185"/>
    <mergeCell ref="C186:AD186"/>
    <mergeCell ref="C188:AD188"/>
    <mergeCell ref="C189:F190"/>
    <mergeCell ref="G189:L189"/>
    <mergeCell ref="M189:O190"/>
    <mergeCell ref="P189:R190"/>
    <mergeCell ref="S189:U190"/>
    <mergeCell ref="V189:X190"/>
    <mergeCell ref="Y189:AA190"/>
    <mergeCell ref="AB189:AD190"/>
    <mergeCell ref="G190:I190"/>
    <mergeCell ref="J190:L190"/>
    <mergeCell ref="O224:Q224"/>
    <mergeCell ref="R224:U224"/>
    <mergeCell ref="L225:N225"/>
    <mergeCell ref="O225:Q225"/>
    <mergeCell ref="R225:U225"/>
    <mergeCell ref="L226:N226"/>
    <mergeCell ref="O226:Q226"/>
    <mergeCell ref="R226:U226"/>
    <mergeCell ref="C218:AD218"/>
    <mergeCell ref="O227:Q227"/>
    <mergeCell ref="C191:F191"/>
    <mergeCell ref="G191:I191"/>
    <mergeCell ref="J191:L191"/>
    <mergeCell ref="M191:O191"/>
    <mergeCell ref="P191:R191"/>
    <mergeCell ref="S191:U191"/>
    <mergeCell ref="V191:X191"/>
    <mergeCell ref="Y191:AA191"/>
    <mergeCell ref="AB191:AD191"/>
    <mergeCell ref="B195:AD195"/>
    <mergeCell ref="B197:AD197"/>
    <mergeCell ref="B199:E199"/>
    <mergeCell ref="F199:AD199"/>
    <mergeCell ref="C201:F201"/>
    <mergeCell ref="C203:F203"/>
    <mergeCell ref="B206:AD206"/>
    <mergeCell ref="R227:U227"/>
    <mergeCell ref="G285:K285"/>
    <mergeCell ref="G286:K286"/>
    <mergeCell ref="D288:AD288"/>
    <mergeCell ref="D289:AD289"/>
    <mergeCell ref="B291:AD291"/>
    <mergeCell ref="B293:AD293"/>
    <mergeCell ref="C294:AD294"/>
    <mergeCell ref="C295:AD295"/>
    <mergeCell ref="C296:AD296"/>
    <mergeCell ref="C297:AD297"/>
    <mergeCell ref="N277:AC277"/>
    <mergeCell ref="B207:AD207"/>
    <mergeCell ref="C208:AD208"/>
    <mergeCell ref="C209:AD209"/>
    <mergeCell ref="C210:AD210"/>
    <mergeCell ref="C211:AD211"/>
    <mergeCell ref="B212:AD212"/>
    <mergeCell ref="B214:AD214"/>
    <mergeCell ref="C215:AD215"/>
    <mergeCell ref="C216:AD216"/>
    <mergeCell ref="C217:AD217"/>
    <mergeCell ref="C219:AD219"/>
    <mergeCell ref="B221:K222"/>
    <mergeCell ref="L221:N222"/>
    <mergeCell ref="O221:Q222"/>
    <mergeCell ref="R221:U222"/>
    <mergeCell ref="V221:AC221"/>
    <mergeCell ref="AD221:AD222"/>
    <mergeCell ref="L223:N223"/>
    <mergeCell ref="O223:Q223"/>
    <mergeCell ref="R223:U223"/>
    <mergeCell ref="L224:N224"/>
    <mergeCell ref="G319:K319"/>
    <mergeCell ref="N319:AC319"/>
    <mergeCell ref="G320:K320"/>
    <mergeCell ref="N320:AC320"/>
    <mergeCell ref="C304:M304"/>
    <mergeCell ref="N304:Q304"/>
    <mergeCell ref="R304:U304"/>
    <mergeCell ref="C305:M305"/>
    <mergeCell ref="N305:Q305"/>
    <mergeCell ref="R305:U305"/>
    <mergeCell ref="C306:M306"/>
    <mergeCell ref="N306:Q306"/>
    <mergeCell ref="R306:U306"/>
    <mergeCell ref="C307:M307"/>
    <mergeCell ref="N307:Q307"/>
    <mergeCell ref="R307:U307"/>
    <mergeCell ref="C308:M308"/>
    <mergeCell ref="N308:Q308"/>
    <mergeCell ref="R308:U308"/>
    <mergeCell ref="C309:M309"/>
    <mergeCell ref="N309:Q309"/>
    <mergeCell ref="R309:U309"/>
    <mergeCell ref="F314:K314"/>
    <mergeCell ref="M314:AC314"/>
    <mergeCell ref="G315:K315"/>
    <mergeCell ref="N315:AC315"/>
    <mergeCell ref="G316:K316"/>
    <mergeCell ref="N310:Q310"/>
    <mergeCell ref="R310:U310"/>
    <mergeCell ref="G318:K318"/>
    <mergeCell ref="N318:AC318"/>
    <mergeCell ref="G317:K317"/>
    <mergeCell ref="C333:AD333"/>
    <mergeCell ref="C332:AD332"/>
    <mergeCell ref="C334:AD334"/>
    <mergeCell ref="C335:AD335"/>
    <mergeCell ref="B359:AD359"/>
    <mergeCell ref="C361:AD361"/>
    <mergeCell ref="B375:AD375"/>
    <mergeCell ref="O363:W363"/>
    <mergeCell ref="X363:AB365"/>
    <mergeCell ref="O364:Q365"/>
    <mergeCell ref="R364:T365"/>
    <mergeCell ref="U364:W365"/>
    <mergeCell ref="F366:N366"/>
    <mergeCell ref="O366:Q366"/>
    <mergeCell ref="R366:T366"/>
    <mergeCell ref="U366:W366"/>
    <mergeCell ref="X366:AB366"/>
    <mergeCell ref="F367:N367"/>
    <mergeCell ref="O367:Q367"/>
    <mergeCell ref="R367:T367"/>
    <mergeCell ref="U367:W367"/>
    <mergeCell ref="X367:AB367"/>
    <mergeCell ref="F368:N368"/>
    <mergeCell ref="O368:Q368"/>
    <mergeCell ref="R368:T368"/>
    <mergeCell ref="U368:W368"/>
    <mergeCell ref="X368:AB368"/>
    <mergeCell ref="B343:AD343"/>
    <mergeCell ref="C344:AD344"/>
    <mergeCell ref="C345:AD345"/>
    <mergeCell ref="C346:AD346"/>
    <mergeCell ref="F348:O349"/>
    <mergeCell ref="C228:K228"/>
    <mergeCell ref="L228:N228"/>
    <mergeCell ref="O228:Q228"/>
    <mergeCell ref="R228:U228"/>
    <mergeCell ref="C229:K229"/>
    <mergeCell ref="L229:N229"/>
    <mergeCell ref="O229:Q229"/>
    <mergeCell ref="R229:U229"/>
    <mergeCell ref="C230:K230"/>
    <mergeCell ref="L230:N230"/>
    <mergeCell ref="O230:Q230"/>
    <mergeCell ref="R230:U230"/>
    <mergeCell ref="C231:K231"/>
    <mergeCell ref="L231:N231"/>
    <mergeCell ref="O231:Q231"/>
    <mergeCell ref="R231:U231"/>
    <mergeCell ref="C227:K227"/>
    <mergeCell ref="L227:N227"/>
    <mergeCell ref="C232:K232"/>
    <mergeCell ref="L232:N232"/>
    <mergeCell ref="O232:Q232"/>
    <mergeCell ref="R232:U232"/>
    <mergeCell ref="C233:K233"/>
    <mergeCell ref="L233:N233"/>
    <mergeCell ref="O233:Q233"/>
    <mergeCell ref="R233:U233"/>
    <mergeCell ref="C234:K234"/>
    <mergeCell ref="L234:N234"/>
    <mergeCell ref="O234:Q234"/>
    <mergeCell ref="R234:U234"/>
    <mergeCell ref="C235:K235"/>
    <mergeCell ref="L235:N235"/>
    <mergeCell ref="O235:Q235"/>
    <mergeCell ref="R235:U235"/>
    <mergeCell ref="C236:K236"/>
    <mergeCell ref="L236:N236"/>
    <mergeCell ref="O236:Q236"/>
    <mergeCell ref="R236:U236"/>
    <mergeCell ref="C237:K237"/>
    <mergeCell ref="L237:N237"/>
    <mergeCell ref="O237:Q237"/>
    <mergeCell ref="R237:U237"/>
    <mergeCell ref="C238:K238"/>
    <mergeCell ref="L238:N238"/>
    <mergeCell ref="O238:Q238"/>
    <mergeCell ref="R238:U238"/>
    <mergeCell ref="C239:K239"/>
    <mergeCell ref="L239:N239"/>
    <mergeCell ref="O239:Q239"/>
    <mergeCell ref="R239:U239"/>
    <mergeCell ref="C240:K240"/>
    <mergeCell ref="L240:N240"/>
    <mergeCell ref="O240:Q240"/>
    <mergeCell ref="R240:U240"/>
    <mergeCell ref="C241:K241"/>
    <mergeCell ref="L241:N241"/>
    <mergeCell ref="O241:Q241"/>
    <mergeCell ref="R241:U241"/>
    <mergeCell ref="C242:K242"/>
    <mergeCell ref="L242:N242"/>
    <mergeCell ref="O242:Q242"/>
    <mergeCell ref="R242:U242"/>
    <mergeCell ref="C243:K243"/>
    <mergeCell ref="L243:N243"/>
    <mergeCell ref="O243:Q243"/>
    <mergeCell ref="R243:U243"/>
    <mergeCell ref="C244:K244"/>
    <mergeCell ref="L244:N244"/>
    <mergeCell ref="O244:Q244"/>
    <mergeCell ref="R244:U244"/>
    <mergeCell ref="C245:K245"/>
    <mergeCell ref="L245:N245"/>
    <mergeCell ref="O245:Q245"/>
    <mergeCell ref="R245:U245"/>
    <mergeCell ref="C246:K246"/>
    <mergeCell ref="L246:N246"/>
    <mergeCell ref="O246:Q246"/>
    <mergeCell ref="R246:U246"/>
    <mergeCell ref="C247:K247"/>
    <mergeCell ref="L247:N247"/>
    <mergeCell ref="O247:Q247"/>
    <mergeCell ref="R247:U247"/>
    <mergeCell ref="C248:K248"/>
    <mergeCell ref="L248:N248"/>
    <mergeCell ref="O248:Q248"/>
    <mergeCell ref="R248:U248"/>
    <mergeCell ref="C249:K249"/>
    <mergeCell ref="L249:N249"/>
    <mergeCell ref="O249:Q249"/>
    <mergeCell ref="R249:U249"/>
    <mergeCell ref="C250:K250"/>
    <mergeCell ref="L250:N250"/>
    <mergeCell ref="O250:Q250"/>
    <mergeCell ref="R250:U250"/>
    <mergeCell ref="C251:K251"/>
    <mergeCell ref="L251:N251"/>
    <mergeCell ref="O251:Q251"/>
    <mergeCell ref="R251:U251"/>
    <mergeCell ref="C252:K252"/>
    <mergeCell ref="L252:N252"/>
    <mergeCell ref="O252:Q252"/>
    <mergeCell ref="R252:U252"/>
    <mergeCell ref="C253:K253"/>
    <mergeCell ref="L253:N253"/>
    <mergeCell ref="O253:Q253"/>
    <mergeCell ref="R253:U253"/>
    <mergeCell ref="C254:K254"/>
    <mergeCell ref="L254:N254"/>
    <mergeCell ref="O254:Q254"/>
    <mergeCell ref="R254:U254"/>
    <mergeCell ref="C255:K255"/>
    <mergeCell ref="L255:N255"/>
    <mergeCell ref="O255:Q255"/>
    <mergeCell ref="R255:U255"/>
    <mergeCell ref="C256:K256"/>
    <mergeCell ref="L256:N256"/>
    <mergeCell ref="O256:Q256"/>
    <mergeCell ref="R256:U256"/>
    <mergeCell ref="C257:K257"/>
    <mergeCell ref="L257:N257"/>
    <mergeCell ref="O257:Q257"/>
    <mergeCell ref="R257:U257"/>
    <mergeCell ref="C258:K258"/>
    <mergeCell ref="L258:N258"/>
    <mergeCell ref="O258:Q258"/>
    <mergeCell ref="R258:U258"/>
    <mergeCell ref="C259:K259"/>
    <mergeCell ref="L259:N259"/>
    <mergeCell ref="O259:Q259"/>
    <mergeCell ref="R259:U259"/>
    <mergeCell ref="C260:K260"/>
    <mergeCell ref="L260:N260"/>
    <mergeCell ref="O260:Q260"/>
    <mergeCell ref="R260:U260"/>
    <mergeCell ref="N316:AC316"/>
    <mergeCell ref="R299:U300"/>
    <mergeCell ref="C271:K271"/>
    <mergeCell ref="L271:N271"/>
    <mergeCell ref="O271:Q271"/>
    <mergeCell ref="R271:U271"/>
    <mergeCell ref="C265:K265"/>
    <mergeCell ref="L265:N265"/>
    <mergeCell ref="O265:Q265"/>
    <mergeCell ref="R265:U265"/>
    <mergeCell ref="C266:K266"/>
    <mergeCell ref="L266:N266"/>
    <mergeCell ref="O266:Q266"/>
    <mergeCell ref="R266:U266"/>
    <mergeCell ref="C267:K267"/>
    <mergeCell ref="L267:N267"/>
    <mergeCell ref="C261:K261"/>
    <mergeCell ref="L261:N261"/>
    <mergeCell ref="O261:Q261"/>
    <mergeCell ref="R261:U261"/>
    <mergeCell ref="C262:K262"/>
    <mergeCell ref="L262:N262"/>
    <mergeCell ref="O262:Q262"/>
    <mergeCell ref="R262:U262"/>
    <mergeCell ref="C263:K263"/>
    <mergeCell ref="L263:N263"/>
    <mergeCell ref="O263:Q263"/>
    <mergeCell ref="R263:U263"/>
    <mergeCell ref="C264:K264"/>
    <mergeCell ref="L264:N264"/>
    <mergeCell ref="O264:Q264"/>
    <mergeCell ref="R264:U264"/>
    <mergeCell ref="C270:K270"/>
    <mergeCell ref="L270:N270"/>
    <mergeCell ref="O270:Q270"/>
    <mergeCell ref="R270:U270"/>
    <mergeCell ref="O267:Q267"/>
    <mergeCell ref="R267:U267"/>
    <mergeCell ref="C268:K268"/>
    <mergeCell ref="L268:N268"/>
    <mergeCell ref="O268:Q268"/>
    <mergeCell ref="R268:U268"/>
    <mergeCell ref="C269:K269"/>
    <mergeCell ref="L269:N269"/>
    <mergeCell ref="O269:Q269"/>
    <mergeCell ref="R269:U269"/>
    <mergeCell ref="F275:K275"/>
    <mergeCell ref="M275:AC275"/>
    <mergeCell ref="G276:K276"/>
    <mergeCell ref="N276:AC276"/>
    <mergeCell ref="G277:K277"/>
    <mergeCell ref="N317:AC317"/>
    <mergeCell ref="C310:M310"/>
    <mergeCell ref="V299:AC299"/>
    <mergeCell ref="C301:M301"/>
    <mergeCell ref="N301:Q301"/>
    <mergeCell ref="R301:U301"/>
    <mergeCell ref="C302:M302"/>
    <mergeCell ref="N302:Q302"/>
    <mergeCell ref="R302:U302"/>
    <mergeCell ref="C303:M303"/>
    <mergeCell ref="B299:M300"/>
    <mergeCell ref="N299:Q300"/>
    <mergeCell ref="N303:Q303"/>
    <mergeCell ref="R303:U303"/>
    <mergeCell ref="G278:K278"/>
    <mergeCell ref="N278:AC278"/>
    <mergeCell ref="G279:K279"/>
    <mergeCell ref="N279:AC279"/>
    <mergeCell ref="G280:K280"/>
    <mergeCell ref="N280:AC280"/>
    <mergeCell ref="G281:K281"/>
    <mergeCell ref="N281:AC281"/>
    <mergeCell ref="G282:K282"/>
    <mergeCell ref="N282:AC282"/>
    <mergeCell ref="G283:K283"/>
    <mergeCell ref="N283:AC283"/>
    <mergeCell ref="G284:K284"/>
    <mergeCell ref="B432:AD432"/>
    <mergeCell ref="B433:AD433"/>
    <mergeCell ref="C434:AD434"/>
    <mergeCell ref="C435:AD435"/>
    <mergeCell ref="C436:AD436"/>
    <mergeCell ref="C437:AD437"/>
    <mergeCell ref="B438:AD438"/>
    <mergeCell ref="C439:AD439"/>
    <mergeCell ref="C440:AD440"/>
    <mergeCell ref="C441:AD441"/>
    <mergeCell ref="C442:AD442"/>
    <mergeCell ref="C443:AD443"/>
    <mergeCell ref="C444:AD444"/>
    <mergeCell ref="C445:AD445"/>
    <mergeCell ref="C446:AD446"/>
    <mergeCell ref="C447:AD447"/>
    <mergeCell ref="C448:AD448"/>
    <mergeCell ref="C449:AD449"/>
    <mergeCell ref="C450:AD450"/>
    <mergeCell ref="C451:AD451"/>
    <mergeCell ref="C452:AD452"/>
    <mergeCell ref="C453:AD453"/>
    <mergeCell ref="C454:AD454"/>
    <mergeCell ref="C455:AD455"/>
    <mergeCell ref="C456:AD456"/>
    <mergeCell ref="C457:AD457"/>
    <mergeCell ref="C458:AD458"/>
    <mergeCell ref="C459:AD459"/>
    <mergeCell ref="C460:AD460"/>
    <mergeCell ref="C462:AD462"/>
    <mergeCell ref="C463:AD463"/>
    <mergeCell ref="B464:AD464"/>
    <mergeCell ref="Q465:T465"/>
    <mergeCell ref="U465:X465"/>
    <mergeCell ref="B466:AD466"/>
    <mergeCell ref="C467:AD467"/>
    <mergeCell ref="N469:U469"/>
    <mergeCell ref="N470:Q470"/>
    <mergeCell ref="R470:U470"/>
    <mergeCell ref="V470:Y470"/>
    <mergeCell ref="E471:M471"/>
    <mergeCell ref="N471:Q471"/>
    <mergeCell ref="R471:U471"/>
    <mergeCell ref="V471:Y471"/>
    <mergeCell ref="E472:M472"/>
    <mergeCell ref="N472:Q472"/>
    <mergeCell ref="R472:U472"/>
    <mergeCell ref="V472:Y472"/>
    <mergeCell ref="E473:M473"/>
    <mergeCell ref="N473:Q473"/>
    <mergeCell ref="R473:U473"/>
    <mergeCell ref="V473:Y473"/>
    <mergeCell ref="E474:M474"/>
    <mergeCell ref="N474:Q474"/>
    <mergeCell ref="R474:U474"/>
    <mergeCell ref="V474:Y474"/>
    <mergeCell ref="E475:M475"/>
    <mergeCell ref="N475:Q475"/>
    <mergeCell ref="R475:U475"/>
    <mergeCell ref="V475:Y475"/>
    <mergeCell ref="B478:AD478"/>
    <mergeCell ref="C479:AD479"/>
    <mergeCell ref="B488:AD488"/>
    <mergeCell ref="C489:AD489"/>
    <mergeCell ref="G491:K492"/>
    <mergeCell ref="L491:O492"/>
    <mergeCell ref="P491:S492"/>
    <mergeCell ref="T491:Y492"/>
    <mergeCell ref="H493:K493"/>
    <mergeCell ref="L493:O493"/>
    <mergeCell ref="P493:S493"/>
    <mergeCell ref="T493:Y493"/>
    <mergeCell ref="H494:K494"/>
    <mergeCell ref="L494:O494"/>
    <mergeCell ref="P494:S494"/>
    <mergeCell ref="T494:Y494"/>
    <mergeCell ref="H495:K495"/>
    <mergeCell ref="L495:O495"/>
    <mergeCell ref="P495:S495"/>
    <mergeCell ref="T495:Y495"/>
    <mergeCell ref="H496:K496"/>
    <mergeCell ref="L496:O496"/>
    <mergeCell ref="P496:S496"/>
    <mergeCell ref="T496:Y496"/>
    <mergeCell ref="K500:T500"/>
    <mergeCell ref="L501:T501"/>
    <mergeCell ref="L502:T502"/>
    <mergeCell ref="L503:T503"/>
    <mergeCell ref="L504:T504"/>
    <mergeCell ref="L505:T505"/>
    <mergeCell ref="B507:AD507"/>
    <mergeCell ref="C508:AD508"/>
    <mergeCell ref="C509:AD509"/>
    <mergeCell ref="C510:AD510"/>
    <mergeCell ref="C512:J513"/>
    <mergeCell ref="K512:Z512"/>
    <mergeCell ref="AA512:AB513"/>
    <mergeCell ref="K513:N513"/>
    <mergeCell ref="O513:R513"/>
    <mergeCell ref="S513:V513"/>
    <mergeCell ref="W513:Z513"/>
    <mergeCell ref="D514:J514"/>
    <mergeCell ref="K514:N514"/>
    <mergeCell ref="O514:R514"/>
    <mergeCell ref="S514:V514"/>
    <mergeCell ref="W514:Z514"/>
    <mergeCell ref="AA514:AB514"/>
    <mergeCell ref="D515:J515"/>
    <mergeCell ref="K515:N515"/>
    <mergeCell ref="O515:R515"/>
    <mergeCell ref="S515:V515"/>
    <mergeCell ref="W515:Z515"/>
    <mergeCell ref="AA515:AB515"/>
    <mergeCell ref="D516:J516"/>
    <mergeCell ref="K516:N516"/>
    <mergeCell ref="O516:R516"/>
    <mergeCell ref="S516:V516"/>
    <mergeCell ref="W516:Z516"/>
    <mergeCell ref="AA516:AB516"/>
    <mergeCell ref="D517:J517"/>
    <mergeCell ref="K517:N517"/>
    <mergeCell ref="O517:R517"/>
    <mergeCell ref="S517:V517"/>
    <mergeCell ref="W517:Z517"/>
    <mergeCell ref="AA517:AB517"/>
    <mergeCell ref="J521:S521"/>
    <mergeCell ref="K522:S522"/>
    <mergeCell ref="K523:S523"/>
    <mergeCell ref="K524:S524"/>
    <mergeCell ref="K525:S525"/>
    <mergeCell ref="K526:S526"/>
    <mergeCell ref="B528:AD528"/>
    <mergeCell ref="C529:AD529"/>
    <mergeCell ref="C530:AD530"/>
    <mergeCell ref="C531:AD531"/>
    <mergeCell ref="I533:Q534"/>
    <mergeCell ref="R533:V533"/>
    <mergeCell ref="W533:X534"/>
    <mergeCell ref="J535:Q535"/>
    <mergeCell ref="W535:X535"/>
    <mergeCell ref="J536:Q536"/>
    <mergeCell ref="W536:X536"/>
    <mergeCell ref="J537:Q537"/>
    <mergeCell ref="W537:X537"/>
    <mergeCell ref="J538:Q538"/>
    <mergeCell ref="W538:X538"/>
    <mergeCell ref="K542:X542"/>
    <mergeCell ref="L543:X543"/>
    <mergeCell ref="L544:X544"/>
    <mergeCell ref="L545:X545"/>
    <mergeCell ref="L546:X546"/>
    <mergeCell ref="L547:X547"/>
    <mergeCell ref="B549:AD549"/>
    <mergeCell ref="C550:AD550"/>
    <mergeCell ref="C551:AD551"/>
    <mergeCell ref="C552:AD552"/>
    <mergeCell ref="B554:F555"/>
    <mergeCell ref="G554:Z554"/>
    <mergeCell ref="AA554:AB555"/>
    <mergeCell ref="C556:F556"/>
    <mergeCell ref="AA556:AB556"/>
    <mergeCell ref="C557:F557"/>
    <mergeCell ref="AA557:AB557"/>
    <mergeCell ref="C558:F558"/>
    <mergeCell ref="AA558:AB558"/>
    <mergeCell ref="C559:F559"/>
    <mergeCell ref="AA559:AB559"/>
    <mergeCell ref="E563:Y563"/>
    <mergeCell ref="F564:P564"/>
    <mergeCell ref="R564:Y564"/>
    <mergeCell ref="F565:P565"/>
    <mergeCell ref="R565:Y565"/>
    <mergeCell ref="F566:P566"/>
    <mergeCell ref="R566:Y566"/>
    <mergeCell ref="F567:P567"/>
    <mergeCell ref="R567:Y567"/>
    <mergeCell ref="F568:P568"/>
    <mergeCell ref="R568:Y568"/>
    <mergeCell ref="F569:P569"/>
    <mergeCell ref="R569:Y569"/>
    <mergeCell ref="F570:P570"/>
    <mergeCell ref="R570:Y570"/>
    <mergeCell ref="F571:P571"/>
    <mergeCell ref="R571:Y571"/>
    <mergeCell ref="F572:P572"/>
    <mergeCell ref="R572:Y572"/>
    <mergeCell ref="F573:P573"/>
    <mergeCell ref="R573:Y573"/>
    <mergeCell ref="B575:AD575"/>
    <mergeCell ref="C576:AD576"/>
    <mergeCell ref="C577:AD577"/>
    <mergeCell ref="C578:AD578"/>
    <mergeCell ref="F580:L581"/>
    <mergeCell ref="M580:W580"/>
    <mergeCell ref="X580:Y581"/>
    <mergeCell ref="Y605:Z605"/>
    <mergeCell ref="K606:P606"/>
    <mergeCell ref="Y606:Z606"/>
    <mergeCell ref="G582:L582"/>
    <mergeCell ref="X582:Y582"/>
    <mergeCell ref="G583:L583"/>
    <mergeCell ref="X583:Y583"/>
    <mergeCell ref="G584:L584"/>
    <mergeCell ref="X584:Y584"/>
    <mergeCell ref="G585:L585"/>
    <mergeCell ref="X585:Y585"/>
    <mergeCell ref="D589:Z589"/>
    <mergeCell ref="E590:O590"/>
    <mergeCell ref="Q590:Z590"/>
    <mergeCell ref="E591:O591"/>
    <mergeCell ref="Q591:Z591"/>
    <mergeCell ref="E592:O592"/>
    <mergeCell ref="Q592:Z592"/>
    <mergeCell ref="E593:O593"/>
    <mergeCell ref="Q593:Z593"/>
    <mergeCell ref="M610:W610"/>
    <mergeCell ref="N611:W611"/>
    <mergeCell ref="N612:W612"/>
    <mergeCell ref="N613:W613"/>
    <mergeCell ref="N614:W614"/>
    <mergeCell ref="N615:W615"/>
    <mergeCell ref="N616:W616"/>
    <mergeCell ref="N617:W617"/>
    <mergeCell ref="N618:W618"/>
    <mergeCell ref="B621:AD621"/>
    <mergeCell ref="B622:AD622"/>
    <mergeCell ref="C623:AD623"/>
    <mergeCell ref="C624:AD624"/>
    <mergeCell ref="C625:AD625"/>
    <mergeCell ref="C626:AD626"/>
    <mergeCell ref="B627:AD627"/>
    <mergeCell ref="C628:AD628"/>
    <mergeCell ref="B629:AD629"/>
    <mergeCell ref="B631:AD631"/>
    <mergeCell ref="C632:AD632"/>
    <mergeCell ref="B640:AD640"/>
    <mergeCell ref="C641:AD641"/>
    <mergeCell ref="B643:E643"/>
    <mergeCell ref="D645:F645"/>
    <mergeCell ref="D647:F647"/>
    <mergeCell ref="B650:AD650"/>
    <mergeCell ref="C651:AD651"/>
    <mergeCell ref="C652:AD652"/>
    <mergeCell ref="E654:J655"/>
    <mergeCell ref="K654:N655"/>
    <mergeCell ref="O654:V654"/>
    <mergeCell ref="W654:Z655"/>
    <mergeCell ref="O655:R655"/>
    <mergeCell ref="S655:V655"/>
    <mergeCell ref="F656:J656"/>
    <mergeCell ref="K656:N656"/>
    <mergeCell ref="O656:R656"/>
    <mergeCell ref="S656:V656"/>
    <mergeCell ref="W656:Z656"/>
    <mergeCell ref="F657:J657"/>
    <mergeCell ref="K657:N657"/>
    <mergeCell ref="O657:R657"/>
    <mergeCell ref="S657:V657"/>
    <mergeCell ref="W657:Z657"/>
    <mergeCell ref="F658:J658"/>
    <mergeCell ref="K658:N658"/>
    <mergeCell ref="O658:R658"/>
    <mergeCell ref="S658:V658"/>
    <mergeCell ref="W658:Z658"/>
    <mergeCell ref="F659:J659"/>
    <mergeCell ref="K659:N659"/>
    <mergeCell ref="O659:R659"/>
    <mergeCell ref="S659:V659"/>
    <mergeCell ref="W659:Z659"/>
    <mergeCell ref="K660:N660"/>
    <mergeCell ref="O660:R660"/>
    <mergeCell ref="S660:V660"/>
    <mergeCell ref="K664:V664"/>
    <mergeCell ref="L665:V665"/>
    <mergeCell ref="L666:V666"/>
    <mergeCell ref="L667:V667"/>
    <mergeCell ref="L668:V668"/>
    <mergeCell ref="L669:V669"/>
    <mergeCell ref="B671:AD671"/>
    <mergeCell ref="C672:AD672"/>
    <mergeCell ref="C673:AD673"/>
    <mergeCell ref="B675:H677"/>
    <mergeCell ref="I675:AD675"/>
    <mergeCell ref="I676:J677"/>
    <mergeCell ref="K676:L677"/>
    <mergeCell ref="M676:N677"/>
    <mergeCell ref="O676:R676"/>
    <mergeCell ref="S676:V676"/>
    <mergeCell ref="W676:Z676"/>
    <mergeCell ref="AA676:AD676"/>
    <mergeCell ref="O677:P677"/>
    <mergeCell ref="Q677:R677"/>
    <mergeCell ref="S677:T677"/>
    <mergeCell ref="U677:V677"/>
    <mergeCell ref="W677:X677"/>
    <mergeCell ref="Y677:Z677"/>
    <mergeCell ref="AA677:AB677"/>
    <mergeCell ref="AC677:AD677"/>
    <mergeCell ref="C678:H678"/>
    <mergeCell ref="I678:J678"/>
    <mergeCell ref="K678:L678"/>
    <mergeCell ref="M678:N678"/>
    <mergeCell ref="O678:P678"/>
    <mergeCell ref="Q678:R678"/>
    <mergeCell ref="S678:T678"/>
    <mergeCell ref="U678:V678"/>
    <mergeCell ref="W678:X678"/>
    <mergeCell ref="Y678:Z678"/>
    <mergeCell ref="AA678:AB678"/>
    <mergeCell ref="AC678:AD678"/>
    <mergeCell ref="C679:H679"/>
    <mergeCell ref="I679:J679"/>
    <mergeCell ref="K679:L679"/>
    <mergeCell ref="M679:N679"/>
    <mergeCell ref="O679:P679"/>
    <mergeCell ref="Q679:R679"/>
    <mergeCell ref="S679:T679"/>
    <mergeCell ref="U679:V679"/>
    <mergeCell ref="W679:X679"/>
    <mergeCell ref="Y679:Z679"/>
    <mergeCell ref="AA679:AB679"/>
    <mergeCell ref="AC679:AD679"/>
    <mergeCell ref="C680:H680"/>
    <mergeCell ref="I680:J680"/>
    <mergeCell ref="K680:L680"/>
    <mergeCell ref="M680:N680"/>
    <mergeCell ref="O680:P680"/>
    <mergeCell ref="Q680:R680"/>
    <mergeCell ref="S680:T680"/>
    <mergeCell ref="U680:V680"/>
    <mergeCell ref="W680:X680"/>
    <mergeCell ref="Y680:Z680"/>
    <mergeCell ref="AA680:AB680"/>
    <mergeCell ref="AC680:AD680"/>
    <mergeCell ref="C681:H681"/>
    <mergeCell ref="I681:J681"/>
    <mergeCell ref="K681:L681"/>
    <mergeCell ref="M681:N681"/>
    <mergeCell ref="O681:P681"/>
    <mergeCell ref="Q681:R681"/>
    <mergeCell ref="S681:T681"/>
    <mergeCell ref="U681:V681"/>
    <mergeCell ref="W681:X681"/>
    <mergeCell ref="Y681:Z681"/>
    <mergeCell ref="AA681:AB681"/>
    <mergeCell ref="AC681:AD681"/>
    <mergeCell ref="C682:H682"/>
    <mergeCell ref="I682:J682"/>
    <mergeCell ref="K682:L682"/>
    <mergeCell ref="M682:N682"/>
    <mergeCell ref="O682:P682"/>
    <mergeCell ref="Q682:R682"/>
    <mergeCell ref="S682:T682"/>
    <mergeCell ref="U682:V682"/>
    <mergeCell ref="W682:X682"/>
    <mergeCell ref="Y682:Z682"/>
    <mergeCell ref="AA682:AB682"/>
    <mergeCell ref="AC682:AD682"/>
    <mergeCell ref="I683:J683"/>
    <mergeCell ref="K683:L683"/>
    <mergeCell ref="M683:N683"/>
    <mergeCell ref="O683:P683"/>
    <mergeCell ref="Q683:R683"/>
    <mergeCell ref="S683:T683"/>
    <mergeCell ref="U683:V683"/>
    <mergeCell ref="W683:X683"/>
    <mergeCell ref="Y683:Z683"/>
    <mergeCell ref="AA683:AB683"/>
    <mergeCell ref="AC683:AD683"/>
    <mergeCell ref="B688:AD688"/>
    <mergeCell ref="C689:AD689"/>
    <mergeCell ref="C690:AD690"/>
    <mergeCell ref="B692:H694"/>
    <mergeCell ref="I692:AD692"/>
    <mergeCell ref="I693:J694"/>
    <mergeCell ref="K693:L694"/>
    <mergeCell ref="M693:N694"/>
    <mergeCell ref="O693:R693"/>
    <mergeCell ref="S693:V693"/>
    <mergeCell ref="W693:Z693"/>
    <mergeCell ref="AA693:AD693"/>
    <mergeCell ref="O694:P694"/>
    <mergeCell ref="Q694:R694"/>
    <mergeCell ref="S694:T694"/>
    <mergeCell ref="U694:V694"/>
    <mergeCell ref="W694:X694"/>
    <mergeCell ref="Y694:Z694"/>
    <mergeCell ref="AA694:AB694"/>
    <mergeCell ref="AC694:AD694"/>
    <mergeCell ref="C695:H695"/>
    <mergeCell ref="I695:J695"/>
    <mergeCell ref="K695:L695"/>
    <mergeCell ref="M695:N695"/>
    <mergeCell ref="O695:P695"/>
    <mergeCell ref="Q695:R695"/>
    <mergeCell ref="S695:T695"/>
    <mergeCell ref="U695:V695"/>
    <mergeCell ref="W695:X695"/>
    <mergeCell ref="Y695:Z695"/>
    <mergeCell ref="AA695:AB695"/>
    <mergeCell ref="AC695:AD695"/>
    <mergeCell ref="C696:H696"/>
    <mergeCell ref="I696:J696"/>
    <mergeCell ref="K696:L696"/>
    <mergeCell ref="M696:N696"/>
    <mergeCell ref="O696:P696"/>
    <mergeCell ref="Q696:R696"/>
    <mergeCell ref="S696:T696"/>
    <mergeCell ref="U696:V696"/>
    <mergeCell ref="W696:X696"/>
    <mergeCell ref="Y696:Z696"/>
    <mergeCell ref="AA696:AB696"/>
    <mergeCell ref="AC696:AD696"/>
    <mergeCell ref="C697:H697"/>
    <mergeCell ref="I697:J697"/>
    <mergeCell ref="K697:L697"/>
    <mergeCell ref="M697:N697"/>
    <mergeCell ref="O697:P697"/>
    <mergeCell ref="Q697:R697"/>
    <mergeCell ref="S697:T697"/>
    <mergeCell ref="U697:V697"/>
    <mergeCell ref="W697:X697"/>
    <mergeCell ref="Y697:Z697"/>
    <mergeCell ref="AA697:AB697"/>
    <mergeCell ref="AC697:AD697"/>
    <mergeCell ref="C698:H698"/>
    <mergeCell ref="I698:J698"/>
    <mergeCell ref="K698:L698"/>
    <mergeCell ref="M698:N698"/>
    <mergeCell ref="O698:P698"/>
    <mergeCell ref="Q698:R698"/>
    <mergeCell ref="S698:T698"/>
    <mergeCell ref="U698:V698"/>
    <mergeCell ref="W698:X698"/>
    <mergeCell ref="Y698:Z698"/>
    <mergeCell ref="AA698:AB698"/>
    <mergeCell ref="AC698:AD698"/>
    <mergeCell ref="C699:H699"/>
    <mergeCell ref="I699:J699"/>
    <mergeCell ref="K699:L699"/>
    <mergeCell ref="M699:N699"/>
    <mergeCell ref="O699:P699"/>
    <mergeCell ref="Q699:R699"/>
    <mergeCell ref="S699:T699"/>
    <mergeCell ref="U699:V699"/>
    <mergeCell ref="W699:X699"/>
    <mergeCell ref="Y699:Z699"/>
    <mergeCell ref="AA699:AB699"/>
    <mergeCell ref="AC699:AD699"/>
    <mergeCell ref="C700:H700"/>
    <mergeCell ref="I700:J700"/>
    <mergeCell ref="K700:L700"/>
    <mergeCell ref="M700:N700"/>
    <mergeCell ref="O700:P700"/>
    <mergeCell ref="Q700:R700"/>
    <mergeCell ref="S700:T700"/>
    <mergeCell ref="U700:V700"/>
    <mergeCell ref="W700:X700"/>
    <mergeCell ref="Y700:Z700"/>
    <mergeCell ref="AA700:AB700"/>
    <mergeCell ref="AC700:AD700"/>
    <mergeCell ref="C701:H701"/>
    <mergeCell ref="I701:J701"/>
    <mergeCell ref="K701:L701"/>
    <mergeCell ref="M701:N701"/>
    <mergeCell ref="O701:P701"/>
    <mergeCell ref="Q701:R701"/>
    <mergeCell ref="S701:T701"/>
    <mergeCell ref="U701:V701"/>
    <mergeCell ref="W701:X701"/>
    <mergeCell ref="Y701:Z701"/>
    <mergeCell ref="AA701:AB701"/>
    <mergeCell ref="AC701:AD701"/>
    <mergeCell ref="C702:H702"/>
    <mergeCell ref="I702:J702"/>
    <mergeCell ref="K702:L702"/>
    <mergeCell ref="M702:N702"/>
    <mergeCell ref="O702:P702"/>
    <mergeCell ref="Q702:R702"/>
    <mergeCell ref="S702:T702"/>
    <mergeCell ref="U702:V702"/>
    <mergeCell ref="W702:X702"/>
    <mergeCell ref="Y702:Z702"/>
    <mergeCell ref="AA702:AB702"/>
    <mergeCell ref="AC702:AD702"/>
    <mergeCell ref="C703:H703"/>
    <mergeCell ref="I703:J703"/>
    <mergeCell ref="K703:L703"/>
    <mergeCell ref="M703:N703"/>
    <mergeCell ref="O703:P703"/>
    <mergeCell ref="Q703:R703"/>
    <mergeCell ref="S703:T703"/>
    <mergeCell ref="U703:V703"/>
    <mergeCell ref="W703:X703"/>
    <mergeCell ref="Y703:Z703"/>
    <mergeCell ref="AA703:AB703"/>
    <mergeCell ref="AC703:AD703"/>
    <mergeCell ref="I704:J704"/>
    <mergeCell ref="K704:L704"/>
    <mergeCell ref="M704:N704"/>
    <mergeCell ref="O704:P704"/>
    <mergeCell ref="Q704:R704"/>
    <mergeCell ref="S704:T704"/>
    <mergeCell ref="U704:V704"/>
    <mergeCell ref="W704:X704"/>
    <mergeCell ref="Y704:Z704"/>
    <mergeCell ref="AA704:AB704"/>
    <mergeCell ref="AC704:AD704"/>
    <mergeCell ref="C709:AD709"/>
    <mergeCell ref="C710:AD710"/>
    <mergeCell ref="B712:H714"/>
    <mergeCell ref="I712:AD712"/>
    <mergeCell ref="I713:J714"/>
    <mergeCell ref="K713:L714"/>
    <mergeCell ref="M713:N714"/>
    <mergeCell ref="O713:R713"/>
    <mergeCell ref="S713:V713"/>
    <mergeCell ref="W713:Z713"/>
    <mergeCell ref="AA713:AD713"/>
    <mergeCell ref="O714:P714"/>
    <mergeCell ref="Q714:R714"/>
    <mergeCell ref="S714:T714"/>
    <mergeCell ref="U714:V714"/>
    <mergeCell ref="W714:X714"/>
    <mergeCell ref="Y714:Z714"/>
    <mergeCell ref="AA714:AB714"/>
    <mergeCell ref="AC714:AD714"/>
    <mergeCell ref="C715:H715"/>
    <mergeCell ref="I715:J715"/>
    <mergeCell ref="K715:L715"/>
    <mergeCell ref="M715:N715"/>
    <mergeCell ref="O715:P715"/>
    <mergeCell ref="Q715:R715"/>
    <mergeCell ref="S715:T715"/>
    <mergeCell ref="U715:V715"/>
    <mergeCell ref="W715:X715"/>
    <mergeCell ref="Y715:Z715"/>
    <mergeCell ref="AA715:AB715"/>
    <mergeCell ref="AC715:AD715"/>
    <mergeCell ref="C716:H716"/>
    <mergeCell ref="I716:J716"/>
    <mergeCell ref="K716:L716"/>
    <mergeCell ref="M716:N716"/>
    <mergeCell ref="O716:P716"/>
    <mergeCell ref="Q716:R716"/>
    <mergeCell ref="S716:T716"/>
    <mergeCell ref="U716:V716"/>
    <mergeCell ref="W716:X716"/>
    <mergeCell ref="Y716:Z716"/>
    <mergeCell ref="AA716:AB716"/>
    <mergeCell ref="AC716:AD716"/>
    <mergeCell ref="C717:H717"/>
    <mergeCell ref="I717:J717"/>
    <mergeCell ref="K717:L717"/>
    <mergeCell ref="M717:N717"/>
    <mergeCell ref="O717:P717"/>
    <mergeCell ref="Q717:R717"/>
    <mergeCell ref="S717:T717"/>
    <mergeCell ref="U717:V717"/>
    <mergeCell ref="W717:X717"/>
    <mergeCell ref="Y717:Z717"/>
    <mergeCell ref="AA717:AB717"/>
    <mergeCell ref="AC717:AD717"/>
    <mergeCell ref="C718:H718"/>
    <mergeCell ref="I718:J718"/>
    <mergeCell ref="K718:L718"/>
    <mergeCell ref="M718:N718"/>
    <mergeCell ref="O718:P718"/>
    <mergeCell ref="Q718:R718"/>
    <mergeCell ref="S718:T718"/>
    <mergeCell ref="U718:V718"/>
    <mergeCell ref="W718:X718"/>
    <mergeCell ref="Y718:Z718"/>
    <mergeCell ref="AA718:AB718"/>
    <mergeCell ref="AC718:AD718"/>
    <mergeCell ref="C719:H719"/>
    <mergeCell ref="I719:J719"/>
    <mergeCell ref="K719:L719"/>
    <mergeCell ref="M719:N719"/>
    <mergeCell ref="O719:P719"/>
    <mergeCell ref="Q719:R719"/>
    <mergeCell ref="S719:T719"/>
    <mergeCell ref="U719:V719"/>
    <mergeCell ref="W719:X719"/>
    <mergeCell ref="Y719:Z719"/>
    <mergeCell ref="AA719:AB719"/>
    <mergeCell ref="AC719:AD719"/>
    <mergeCell ref="C720:H720"/>
    <mergeCell ref="I720:J720"/>
    <mergeCell ref="K720:L720"/>
    <mergeCell ref="M720:N720"/>
    <mergeCell ref="O720:P720"/>
    <mergeCell ref="Q720:R720"/>
    <mergeCell ref="S720:T720"/>
    <mergeCell ref="U720:V720"/>
    <mergeCell ref="W720:X720"/>
    <mergeCell ref="Y720:Z720"/>
    <mergeCell ref="AA720:AB720"/>
    <mergeCell ref="AC720:AD720"/>
    <mergeCell ref="C721:H721"/>
    <mergeCell ref="I721:J721"/>
    <mergeCell ref="K721:L721"/>
    <mergeCell ref="M721:N721"/>
    <mergeCell ref="O721:P721"/>
    <mergeCell ref="Q721:R721"/>
    <mergeCell ref="S721:T721"/>
    <mergeCell ref="U721:V721"/>
    <mergeCell ref="W721:X721"/>
    <mergeCell ref="Y721:Z721"/>
    <mergeCell ref="AA721:AB721"/>
    <mergeCell ref="AC721:AD721"/>
    <mergeCell ref="C722:H722"/>
    <mergeCell ref="I722:J722"/>
    <mergeCell ref="K722:L722"/>
    <mergeCell ref="M722:N722"/>
    <mergeCell ref="O722:P722"/>
    <mergeCell ref="Q722:R722"/>
    <mergeCell ref="S722:T722"/>
    <mergeCell ref="U722:V722"/>
    <mergeCell ref="W722:X722"/>
    <mergeCell ref="Y722:Z722"/>
    <mergeCell ref="AA722:AB722"/>
    <mergeCell ref="AC722:AD722"/>
    <mergeCell ref="C723:H723"/>
    <mergeCell ref="I723:J723"/>
    <mergeCell ref="K723:L723"/>
    <mergeCell ref="M723:N723"/>
    <mergeCell ref="O723:P723"/>
    <mergeCell ref="Q723:R723"/>
    <mergeCell ref="S723:T723"/>
    <mergeCell ref="U723:V723"/>
    <mergeCell ref="W723:X723"/>
    <mergeCell ref="Y723:Z723"/>
    <mergeCell ref="AA723:AB723"/>
    <mergeCell ref="AC723:AD723"/>
    <mergeCell ref="C724:H724"/>
    <mergeCell ref="I724:J724"/>
    <mergeCell ref="K724:L724"/>
    <mergeCell ref="M724:N724"/>
    <mergeCell ref="O724:P724"/>
    <mergeCell ref="Q724:R724"/>
    <mergeCell ref="S724:T724"/>
    <mergeCell ref="U724:V724"/>
    <mergeCell ref="W724:X724"/>
    <mergeCell ref="Y724:Z724"/>
    <mergeCell ref="AA724:AB724"/>
    <mergeCell ref="AC724:AD724"/>
    <mergeCell ref="C725:H725"/>
    <mergeCell ref="I725:J725"/>
    <mergeCell ref="K725:L725"/>
    <mergeCell ref="M725:N725"/>
    <mergeCell ref="O725:P725"/>
    <mergeCell ref="Q725:R725"/>
    <mergeCell ref="S725:T725"/>
    <mergeCell ref="U725:V725"/>
    <mergeCell ref="W725:X725"/>
    <mergeCell ref="Y725:Z725"/>
    <mergeCell ref="AA725:AB725"/>
    <mergeCell ref="AC725:AD725"/>
    <mergeCell ref="C726:H726"/>
    <mergeCell ref="I726:J726"/>
    <mergeCell ref="K726:L726"/>
    <mergeCell ref="M726:N726"/>
    <mergeCell ref="O726:P726"/>
    <mergeCell ref="Q726:R726"/>
    <mergeCell ref="S726:T726"/>
    <mergeCell ref="U726:V726"/>
    <mergeCell ref="W726:X726"/>
    <mergeCell ref="Y726:Z726"/>
    <mergeCell ref="AA726:AB726"/>
    <mergeCell ref="AC726:AD726"/>
    <mergeCell ref="C727:H727"/>
    <mergeCell ref="I727:J727"/>
    <mergeCell ref="K727:L727"/>
    <mergeCell ref="M727:N727"/>
    <mergeCell ref="O727:P727"/>
    <mergeCell ref="Q727:R727"/>
    <mergeCell ref="S727:T727"/>
    <mergeCell ref="U727:V727"/>
    <mergeCell ref="W727:X727"/>
    <mergeCell ref="Y727:Z727"/>
    <mergeCell ref="AA727:AB727"/>
    <mergeCell ref="AC727:AD727"/>
    <mergeCell ref="C728:H728"/>
    <mergeCell ref="I728:J728"/>
    <mergeCell ref="K728:L728"/>
    <mergeCell ref="M728:N728"/>
    <mergeCell ref="O728:P728"/>
    <mergeCell ref="Q728:R728"/>
    <mergeCell ref="S728:T728"/>
    <mergeCell ref="U728:V728"/>
    <mergeCell ref="W728:X728"/>
    <mergeCell ref="Y728:Z728"/>
    <mergeCell ref="AA728:AB728"/>
    <mergeCell ref="AC728:AD728"/>
    <mergeCell ref="C729:H729"/>
    <mergeCell ref="I729:J729"/>
    <mergeCell ref="K729:L729"/>
    <mergeCell ref="M729:N729"/>
    <mergeCell ref="O729:P729"/>
    <mergeCell ref="Q729:R729"/>
    <mergeCell ref="S729:T729"/>
    <mergeCell ref="U729:V729"/>
    <mergeCell ref="W729:X729"/>
    <mergeCell ref="Y729:Z729"/>
    <mergeCell ref="AA729:AB729"/>
    <mergeCell ref="AC729:AD729"/>
    <mergeCell ref="C730:H730"/>
    <mergeCell ref="I730:J730"/>
    <mergeCell ref="K730:L730"/>
    <mergeCell ref="M730:N730"/>
    <mergeCell ref="O730:P730"/>
    <mergeCell ref="Q730:R730"/>
    <mergeCell ref="S730:T730"/>
    <mergeCell ref="U730:V730"/>
    <mergeCell ref="W730:X730"/>
    <mergeCell ref="Y730:Z730"/>
    <mergeCell ref="AA730:AB730"/>
    <mergeCell ref="AC730:AD730"/>
    <mergeCell ref="I731:J731"/>
    <mergeCell ref="K731:L731"/>
    <mergeCell ref="M731:N731"/>
    <mergeCell ref="O731:P731"/>
    <mergeCell ref="Q731:R731"/>
    <mergeCell ref="S731:T731"/>
    <mergeCell ref="U731:V731"/>
    <mergeCell ref="W731:X731"/>
    <mergeCell ref="Y731:Z731"/>
    <mergeCell ref="AA731:AB731"/>
    <mergeCell ref="AC731:AD731"/>
    <mergeCell ref="B735:AD735"/>
    <mergeCell ref="C736:AD736"/>
    <mergeCell ref="C737:AD737"/>
    <mergeCell ref="B739:H741"/>
    <mergeCell ref="I739:AD739"/>
    <mergeCell ref="I740:J741"/>
    <mergeCell ref="K740:L741"/>
    <mergeCell ref="M740:N741"/>
    <mergeCell ref="O740:R740"/>
    <mergeCell ref="S740:V740"/>
    <mergeCell ref="W740:Z740"/>
    <mergeCell ref="AA740:AD740"/>
    <mergeCell ref="O741:P741"/>
    <mergeCell ref="Q741:R741"/>
    <mergeCell ref="S741:T741"/>
    <mergeCell ref="U741:V741"/>
    <mergeCell ref="W741:X741"/>
    <mergeCell ref="Y741:Z741"/>
    <mergeCell ref="AA741:AB741"/>
    <mergeCell ref="AC741:AD741"/>
    <mergeCell ref="C742:H742"/>
    <mergeCell ref="I742:J742"/>
    <mergeCell ref="K742:L742"/>
    <mergeCell ref="M742:N742"/>
    <mergeCell ref="O742:P742"/>
    <mergeCell ref="Q742:R742"/>
    <mergeCell ref="S742:T742"/>
    <mergeCell ref="U742:V742"/>
    <mergeCell ref="W742:X742"/>
    <mergeCell ref="Y742:Z742"/>
    <mergeCell ref="AA742:AB742"/>
    <mergeCell ref="AC742:AD742"/>
    <mergeCell ref="C743:H743"/>
    <mergeCell ref="I743:J743"/>
    <mergeCell ref="K743:L743"/>
    <mergeCell ref="M743:N743"/>
    <mergeCell ref="O743:P743"/>
    <mergeCell ref="Q743:R743"/>
    <mergeCell ref="S743:T743"/>
    <mergeCell ref="U743:V743"/>
    <mergeCell ref="W743:X743"/>
    <mergeCell ref="Y743:Z743"/>
    <mergeCell ref="AA743:AB743"/>
    <mergeCell ref="AC743:AD743"/>
    <mergeCell ref="C744:H744"/>
    <mergeCell ref="I744:J744"/>
    <mergeCell ref="K744:L744"/>
    <mergeCell ref="M744:N744"/>
    <mergeCell ref="O744:P744"/>
    <mergeCell ref="Q744:R744"/>
    <mergeCell ref="S744:T744"/>
    <mergeCell ref="U744:V744"/>
    <mergeCell ref="W744:X744"/>
    <mergeCell ref="Y744:Z744"/>
    <mergeCell ref="AA744:AB744"/>
    <mergeCell ref="AC744:AD744"/>
    <mergeCell ref="C745:H745"/>
    <mergeCell ref="I745:J745"/>
    <mergeCell ref="K745:L745"/>
    <mergeCell ref="M745:N745"/>
    <mergeCell ref="O745:P745"/>
    <mergeCell ref="Q745:R745"/>
    <mergeCell ref="S745:T745"/>
    <mergeCell ref="U745:V745"/>
    <mergeCell ref="W745:X745"/>
    <mergeCell ref="Y745:Z745"/>
    <mergeCell ref="AA745:AB745"/>
    <mergeCell ref="AC745:AD745"/>
    <mergeCell ref="S749:T749"/>
    <mergeCell ref="U749:V749"/>
    <mergeCell ref="W749:X749"/>
    <mergeCell ref="Y749:Z749"/>
    <mergeCell ref="AA749:AB749"/>
    <mergeCell ref="AC749:AD749"/>
    <mergeCell ref="C746:H746"/>
    <mergeCell ref="I746:J746"/>
    <mergeCell ref="K746:L746"/>
    <mergeCell ref="M746:N746"/>
    <mergeCell ref="O746:P746"/>
    <mergeCell ref="Q746:R746"/>
    <mergeCell ref="S746:T746"/>
    <mergeCell ref="U746:V746"/>
    <mergeCell ref="W746:X746"/>
    <mergeCell ref="Y746:Z746"/>
    <mergeCell ref="AA746:AB746"/>
    <mergeCell ref="AC746:AD746"/>
    <mergeCell ref="C747:H747"/>
    <mergeCell ref="I747:J747"/>
    <mergeCell ref="K747:L747"/>
    <mergeCell ref="M747:N747"/>
    <mergeCell ref="O747:P747"/>
    <mergeCell ref="Q747:R747"/>
    <mergeCell ref="S747:T747"/>
    <mergeCell ref="U747:V747"/>
    <mergeCell ref="W747:X747"/>
    <mergeCell ref="Y747:Z747"/>
    <mergeCell ref="AA747:AB747"/>
    <mergeCell ref="AC747:AD747"/>
    <mergeCell ref="B772:AD772"/>
    <mergeCell ref="C773:AD773"/>
    <mergeCell ref="B781:AD781"/>
    <mergeCell ref="C782:AD782"/>
    <mergeCell ref="C783:AD783"/>
    <mergeCell ref="C784:AD784"/>
    <mergeCell ref="F786:O787"/>
    <mergeCell ref="P786:T787"/>
    <mergeCell ref="U786:Y787"/>
    <mergeCell ref="G788:O788"/>
    <mergeCell ref="P788:T788"/>
    <mergeCell ref="U788:Y788"/>
    <mergeCell ref="G789:O789"/>
    <mergeCell ref="P789:T789"/>
    <mergeCell ref="U789:Y789"/>
    <mergeCell ref="B780:AD780"/>
    <mergeCell ref="I750:J750"/>
    <mergeCell ref="K750:L750"/>
    <mergeCell ref="M750:N750"/>
    <mergeCell ref="O750:P750"/>
    <mergeCell ref="Q750:R750"/>
    <mergeCell ref="S750:T750"/>
    <mergeCell ref="U750:V750"/>
    <mergeCell ref="W750:X750"/>
    <mergeCell ref="Y750:Z750"/>
    <mergeCell ref="AA750:AB750"/>
    <mergeCell ref="AC750:AD750"/>
    <mergeCell ref="B754:AD754"/>
    <mergeCell ref="C756:AD756"/>
    <mergeCell ref="C757:AD757"/>
    <mergeCell ref="C758:AD758"/>
    <mergeCell ref="C759:AD759"/>
    <mergeCell ref="G790:O790"/>
    <mergeCell ref="P790:T790"/>
    <mergeCell ref="U790:Y790"/>
    <mergeCell ref="G791:O791"/>
    <mergeCell ref="P791:T791"/>
    <mergeCell ref="U791:Y791"/>
    <mergeCell ref="G792:O792"/>
    <mergeCell ref="P792:T792"/>
    <mergeCell ref="U792:Y792"/>
    <mergeCell ref="G793:O793"/>
    <mergeCell ref="P793:T793"/>
    <mergeCell ref="U793:Y793"/>
    <mergeCell ref="P794:T794"/>
    <mergeCell ref="B797:AD797"/>
    <mergeCell ref="C798:AD798"/>
    <mergeCell ref="C799:AD799"/>
    <mergeCell ref="C800:AD800"/>
    <mergeCell ref="B795:AD795"/>
    <mergeCell ref="B796:AD796"/>
    <mergeCell ref="C801:AD801"/>
    <mergeCell ref="E803:I805"/>
    <mergeCell ref="J803:U803"/>
    <mergeCell ref="V803:X805"/>
    <mergeCell ref="J804:M805"/>
    <mergeCell ref="N804:Q805"/>
    <mergeCell ref="R804:U805"/>
    <mergeCell ref="F806:I806"/>
    <mergeCell ref="J806:M806"/>
    <mergeCell ref="N806:Q806"/>
    <mergeCell ref="R806:U806"/>
    <mergeCell ref="V806:X806"/>
    <mergeCell ref="F807:I807"/>
    <mergeCell ref="J807:M807"/>
    <mergeCell ref="N807:Q807"/>
    <mergeCell ref="R807:U807"/>
    <mergeCell ref="V807:X807"/>
    <mergeCell ref="F808:I808"/>
    <mergeCell ref="J808:M808"/>
    <mergeCell ref="N808:Q808"/>
    <mergeCell ref="R808:U808"/>
    <mergeCell ref="V808:X808"/>
    <mergeCell ref="F809:I809"/>
    <mergeCell ref="J809:M809"/>
    <mergeCell ref="N809:Q809"/>
    <mergeCell ref="R809:U809"/>
    <mergeCell ref="V809:X809"/>
    <mergeCell ref="F810:I810"/>
    <mergeCell ref="J810:M810"/>
    <mergeCell ref="N810:Q810"/>
    <mergeCell ref="R810:U810"/>
    <mergeCell ref="V810:X810"/>
    <mergeCell ref="F811:I811"/>
    <mergeCell ref="J811:M811"/>
    <mergeCell ref="N811:Q811"/>
    <mergeCell ref="R811:U811"/>
    <mergeCell ref="V811:X811"/>
    <mergeCell ref="J812:M812"/>
    <mergeCell ref="N812:Q812"/>
    <mergeCell ref="R812:U812"/>
    <mergeCell ref="U815:X815"/>
    <mergeCell ref="B816:AD816"/>
    <mergeCell ref="C817:AD817"/>
    <mergeCell ref="C818:AD818"/>
    <mergeCell ref="C819:AD819"/>
    <mergeCell ref="C820:AD820"/>
    <mergeCell ref="C821:AD821"/>
    <mergeCell ref="C822:AD822"/>
    <mergeCell ref="B824:N825"/>
    <mergeCell ref="O824:R825"/>
    <mergeCell ref="S824:AA824"/>
    <mergeCell ref="AB824:AD825"/>
    <mergeCell ref="S825:U825"/>
    <mergeCell ref="V825:X825"/>
    <mergeCell ref="Y825:AA825"/>
    <mergeCell ref="B813:AD813"/>
    <mergeCell ref="B814:AD814"/>
    <mergeCell ref="C826:N826"/>
    <mergeCell ref="O826:R826"/>
    <mergeCell ref="S826:U826"/>
    <mergeCell ref="V826:X826"/>
    <mergeCell ref="Y826:AA826"/>
    <mergeCell ref="AB826:AD826"/>
    <mergeCell ref="C827:N827"/>
    <mergeCell ref="O827:R827"/>
    <mergeCell ref="S827:U827"/>
    <mergeCell ref="V827:X827"/>
    <mergeCell ref="Y827:AA827"/>
    <mergeCell ref="AB827:AD827"/>
    <mergeCell ref="C828:N828"/>
    <mergeCell ref="O828:R828"/>
    <mergeCell ref="S828:U828"/>
    <mergeCell ref="V828:X828"/>
    <mergeCell ref="Y828:AA828"/>
    <mergeCell ref="AB828:AD828"/>
    <mergeCell ref="C829:N829"/>
    <mergeCell ref="O829:R829"/>
    <mergeCell ref="S829:U829"/>
    <mergeCell ref="V829:X829"/>
    <mergeCell ref="Y829:AA829"/>
    <mergeCell ref="AB829:AD829"/>
    <mergeCell ref="C830:N830"/>
    <mergeCell ref="O830:R830"/>
    <mergeCell ref="S830:U830"/>
    <mergeCell ref="V830:X830"/>
    <mergeCell ref="Y830:AA830"/>
    <mergeCell ref="AB830:AD830"/>
    <mergeCell ref="C831:N831"/>
    <mergeCell ref="O831:R831"/>
    <mergeCell ref="S831:U831"/>
    <mergeCell ref="V831:X831"/>
    <mergeCell ref="Y831:AA831"/>
    <mergeCell ref="AB831:AD831"/>
    <mergeCell ref="O832:R832"/>
    <mergeCell ref="S832:U832"/>
    <mergeCell ref="V832:X832"/>
    <mergeCell ref="Y832:AA832"/>
    <mergeCell ref="AB832:AD832"/>
    <mergeCell ref="C837:AD837"/>
    <mergeCell ref="C838:AD838"/>
    <mergeCell ref="B840:AD840"/>
    <mergeCell ref="B842:AD842"/>
    <mergeCell ref="C843:AD843"/>
    <mergeCell ref="B848:AD848"/>
    <mergeCell ref="C849:AD849"/>
    <mergeCell ref="B851:E851"/>
    <mergeCell ref="B854:AD854"/>
    <mergeCell ref="C855:AD855"/>
    <mergeCell ref="H857:P857"/>
    <mergeCell ref="Q857:T857"/>
    <mergeCell ref="B833:AD833"/>
    <mergeCell ref="B835:AD835"/>
    <mergeCell ref="B836:AD836"/>
    <mergeCell ref="B834:AD834"/>
    <mergeCell ref="B846:AD846"/>
    <mergeCell ref="B852:AD852"/>
    <mergeCell ref="B853:AD853"/>
    <mergeCell ref="Q858:T858"/>
    <mergeCell ref="I859:P859"/>
    <mergeCell ref="Q859:T859"/>
    <mergeCell ref="I860:P860"/>
    <mergeCell ref="Q860:T860"/>
    <mergeCell ref="I861:P861"/>
    <mergeCell ref="Q861:T861"/>
    <mergeCell ref="I862:P862"/>
    <mergeCell ref="Q862:T862"/>
    <mergeCell ref="I863:P863"/>
    <mergeCell ref="Q863:T863"/>
    <mergeCell ref="I864:P864"/>
    <mergeCell ref="Q864:T864"/>
    <mergeCell ref="I865:P865"/>
    <mergeCell ref="Q865:T865"/>
    <mergeCell ref="I866:P866"/>
    <mergeCell ref="Q866:T866"/>
    <mergeCell ref="I867:P867"/>
    <mergeCell ref="Q867:T867"/>
    <mergeCell ref="Q868:T868"/>
    <mergeCell ref="B873:AD873"/>
    <mergeCell ref="B874:AD874"/>
    <mergeCell ref="C875:AD875"/>
    <mergeCell ref="C876:AD876"/>
    <mergeCell ref="C877:AD877"/>
    <mergeCell ref="C878:AD878"/>
    <mergeCell ref="B880:AD880"/>
    <mergeCell ref="C881:AD881"/>
    <mergeCell ref="C882:AD882"/>
    <mergeCell ref="B884:M886"/>
    <mergeCell ref="N884:P886"/>
    <mergeCell ref="Q884:AB884"/>
    <mergeCell ref="Q885:R886"/>
    <mergeCell ref="S885:T886"/>
    <mergeCell ref="U885:V886"/>
    <mergeCell ref="W885:X886"/>
    <mergeCell ref="Y885:Z886"/>
    <mergeCell ref="AA885:AB886"/>
    <mergeCell ref="B869:AD869"/>
    <mergeCell ref="B870:AD870"/>
    <mergeCell ref="B871:AD871"/>
    <mergeCell ref="B872:AD872"/>
    <mergeCell ref="X917:AA917"/>
    <mergeCell ref="C887:M887"/>
    <mergeCell ref="N887:P887"/>
    <mergeCell ref="Q887:R887"/>
    <mergeCell ref="S887:T887"/>
    <mergeCell ref="U887:V887"/>
    <mergeCell ref="W887:X887"/>
    <mergeCell ref="Y887:Z887"/>
    <mergeCell ref="AA887:AB887"/>
    <mergeCell ref="K890:V890"/>
    <mergeCell ref="L891:V891"/>
    <mergeCell ref="L892:V892"/>
    <mergeCell ref="L893:V893"/>
    <mergeCell ref="L894:V894"/>
    <mergeCell ref="L895:V895"/>
    <mergeCell ref="B897:AD897"/>
    <mergeCell ref="C898:AD898"/>
    <mergeCell ref="B906:AD906"/>
    <mergeCell ref="B888:AD888"/>
    <mergeCell ref="B889:AD889"/>
    <mergeCell ref="B905:AD905"/>
    <mergeCell ref="D918:W918"/>
    <mergeCell ref="X918:AA918"/>
    <mergeCell ref="D919:W919"/>
    <mergeCell ref="X919:AA919"/>
    <mergeCell ref="D920:W920"/>
    <mergeCell ref="X920:AA920"/>
    <mergeCell ref="D921:W921"/>
    <mergeCell ref="X921:AA921"/>
    <mergeCell ref="D922:W922"/>
    <mergeCell ref="X922:AA922"/>
    <mergeCell ref="D923:W923"/>
    <mergeCell ref="X923:AA923"/>
    <mergeCell ref="X924:AA924"/>
    <mergeCell ref="D925:W925"/>
    <mergeCell ref="X925:AA925"/>
    <mergeCell ref="K930:V930"/>
    <mergeCell ref="C907:AD907"/>
    <mergeCell ref="C908:AD908"/>
    <mergeCell ref="C909:AD909"/>
    <mergeCell ref="C911:W911"/>
    <mergeCell ref="X911:AA911"/>
    <mergeCell ref="D912:W912"/>
    <mergeCell ref="X912:AA912"/>
    <mergeCell ref="D913:W913"/>
    <mergeCell ref="X913:AA913"/>
    <mergeCell ref="D914:W914"/>
    <mergeCell ref="X914:AA914"/>
    <mergeCell ref="D915:W915"/>
    <mergeCell ref="X915:AA915"/>
    <mergeCell ref="D916:W916"/>
    <mergeCell ref="X916:AA916"/>
    <mergeCell ref="D917:W917"/>
    <mergeCell ref="L931:V931"/>
    <mergeCell ref="L932:V932"/>
    <mergeCell ref="L933:V933"/>
    <mergeCell ref="L934:V934"/>
    <mergeCell ref="L935:V935"/>
    <mergeCell ref="C938:AD938"/>
    <mergeCell ref="C939:AD939"/>
    <mergeCell ref="B941:AD941"/>
    <mergeCell ref="C942:AD942"/>
    <mergeCell ref="C943:AD943"/>
    <mergeCell ref="P945:AA945"/>
    <mergeCell ref="P946:R946"/>
    <mergeCell ref="S946:U946"/>
    <mergeCell ref="V946:X946"/>
    <mergeCell ref="Y946:AA946"/>
    <mergeCell ref="E947:O947"/>
    <mergeCell ref="P947:R947"/>
    <mergeCell ref="S947:U947"/>
    <mergeCell ref="V947:X947"/>
    <mergeCell ref="Y947:AA947"/>
    <mergeCell ref="E948:O948"/>
    <mergeCell ref="P948:R948"/>
    <mergeCell ref="S948:U948"/>
    <mergeCell ref="V948:X948"/>
    <mergeCell ref="Y948:AA948"/>
    <mergeCell ref="E949:O949"/>
    <mergeCell ref="P949:R949"/>
    <mergeCell ref="S949:U949"/>
    <mergeCell ref="V949:X949"/>
    <mergeCell ref="Y949:AA949"/>
    <mergeCell ref="E950:O950"/>
    <mergeCell ref="P950:R950"/>
    <mergeCell ref="S950:U950"/>
    <mergeCell ref="V950:X950"/>
    <mergeCell ref="Y950:AA950"/>
    <mergeCell ref="E951:O951"/>
    <mergeCell ref="P951:R951"/>
    <mergeCell ref="S951:U951"/>
    <mergeCell ref="V951:X951"/>
    <mergeCell ref="Y951:AA951"/>
    <mergeCell ref="B955:AD955"/>
    <mergeCell ref="C956:AD956"/>
    <mergeCell ref="C957:AD957"/>
    <mergeCell ref="O960:V960"/>
    <mergeCell ref="O961:P961"/>
    <mergeCell ref="Q961:R961"/>
    <mergeCell ref="S961:T961"/>
    <mergeCell ref="U961:V961"/>
    <mergeCell ref="D962:N962"/>
    <mergeCell ref="O962:P962"/>
    <mergeCell ref="Q962:R962"/>
    <mergeCell ref="S962:T962"/>
    <mergeCell ref="U962:V962"/>
    <mergeCell ref="D963:N963"/>
    <mergeCell ref="O963:P963"/>
    <mergeCell ref="Q963:R963"/>
    <mergeCell ref="S963:T963"/>
    <mergeCell ref="U963:V963"/>
    <mergeCell ref="D964:N964"/>
    <mergeCell ref="O964:P964"/>
    <mergeCell ref="Q964:R964"/>
    <mergeCell ref="S964:T964"/>
    <mergeCell ref="U964:V964"/>
    <mergeCell ref="D965:N965"/>
    <mergeCell ref="O965:P965"/>
    <mergeCell ref="Q965:R965"/>
    <mergeCell ref="S965:T965"/>
    <mergeCell ref="U965:V965"/>
    <mergeCell ref="D966:N966"/>
    <mergeCell ref="O966:P966"/>
    <mergeCell ref="Q966:R966"/>
    <mergeCell ref="S966:T966"/>
    <mergeCell ref="U966:V966"/>
    <mergeCell ref="O971:X971"/>
    <mergeCell ref="O972:P972"/>
    <mergeCell ref="Q972:R972"/>
    <mergeCell ref="S972:T972"/>
    <mergeCell ref="U972:V972"/>
    <mergeCell ref="W972:X972"/>
    <mergeCell ref="B969:AD969"/>
    <mergeCell ref="D973:N973"/>
    <mergeCell ref="O973:P973"/>
    <mergeCell ref="Q973:R973"/>
    <mergeCell ref="S973:T973"/>
    <mergeCell ref="U973:V973"/>
    <mergeCell ref="W973:X973"/>
    <mergeCell ref="D974:N974"/>
    <mergeCell ref="O974:P974"/>
    <mergeCell ref="Q974:R974"/>
    <mergeCell ref="S974:T974"/>
    <mergeCell ref="U974:V974"/>
    <mergeCell ref="W974:X974"/>
    <mergeCell ref="D975:N975"/>
    <mergeCell ref="O975:P975"/>
    <mergeCell ref="Q975:R975"/>
    <mergeCell ref="S975:T975"/>
    <mergeCell ref="U975:V975"/>
    <mergeCell ref="W975:X975"/>
    <mergeCell ref="D976:N976"/>
    <mergeCell ref="O976:P976"/>
    <mergeCell ref="Q976:R976"/>
    <mergeCell ref="S976:T976"/>
    <mergeCell ref="U976:V976"/>
    <mergeCell ref="W976:X976"/>
    <mergeCell ref="D977:N977"/>
    <mergeCell ref="O977:P977"/>
    <mergeCell ref="Q977:R977"/>
    <mergeCell ref="S977:T977"/>
    <mergeCell ref="U977:V977"/>
    <mergeCell ref="W977:X977"/>
    <mergeCell ref="O981:V981"/>
    <mergeCell ref="O982:P982"/>
    <mergeCell ref="Q982:R982"/>
    <mergeCell ref="S982:T982"/>
    <mergeCell ref="U982:V982"/>
    <mergeCell ref="B979:AD979"/>
    <mergeCell ref="B980:AD980"/>
    <mergeCell ref="D983:N983"/>
    <mergeCell ref="O983:P983"/>
    <mergeCell ref="Q983:R983"/>
    <mergeCell ref="S983:T983"/>
    <mergeCell ref="U983:V983"/>
    <mergeCell ref="D984:N984"/>
    <mergeCell ref="O984:P984"/>
    <mergeCell ref="Q984:R984"/>
    <mergeCell ref="S984:T984"/>
    <mergeCell ref="U984:V984"/>
    <mergeCell ref="D985:N985"/>
    <mergeCell ref="O985:P985"/>
    <mergeCell ref="Q985:R985"/>
    <mergeCell ref="S985:T985"/>
    <mergeCell ref="U985:V985"/>
    <mergeCell ref="D986:N986"/>
    <mergeCell ref="O986:P986"/>
    <mergeCell ref="Q986:R986"/>
    <mergeCell ref="S986:T986"/>
    <mergeCell ref="U986:V986"/>
    <mergeCell ref="D987:N987"/>
    <mergeCell ref="O987:P987"/>
    <mergeCell ref="Q987:R987"/>
    <mergeCell ref="S987:T987"/>
    <mergeCell ref="U987:V987"/>
    <mergeCell ref="O993:P993"/>
    <mergeCell ref="Q993:R993"/>
    <mergeCell ref="S993:T993"/>
    <mergeCell ref="U993:V993"/>
    <mergeCell ref="D994:N994"/>
    <mergeCell ref="O994:P994"/>
    <mergeCell ref="Q994:R994"/>
    <mergeCell ref="S994:T994"/>
    <mergeCell ref="U994:V994"/>
    <mergeCell ref="D995:N995"/>
    <mergeCell ref="O995:P995"/>
    <mergeCell ref="Q995:R995"/>
    <mergeCell ref="S995:T995"/>
    <mergeCell ref="U995:V995"/>
    <mergeCell ref="B989:AD989"/>
    <mergeCell ref="B990:AD990"/>
    <mergeCell ref="O992:V992"/>
    <mergeCell ref="D996:N996"/>
    <mergeCell ref="O996:P996"/>
    <mergeCell ref="Q996:R996"/>
    <mergeCell ref="S996:T996"/>
    <mergeCell ref="U996:V996"/>
    <mergeCell ref="D997:N997"/>
    <mergeCell ref="O997:P997"/>
    <mergeCell ref="Q997:R997"/>
    <mergeCell ref="S997:T997"/>
    <mergeCell ref="U997:V997"/>
    <mergeCell ref="D998:N998"/>
    <mergeCell ref="O998:P998"/>
    <mergeCell ref="Q998:R998"/>
    <mergeCell ref="S998:T998"/>
    <mergeCell ref="U998:V998"/>
    <mergeCell ref="B1002:AD1002"/>
    <mergeCell ref="C1003:AD1003"/>
    <mergeCell ref="B1000:AD1000"/>
    <mergeCell ref="B1001:AD1001"/>
    <mergeCell ref="C1004:AD1004"/>
    <mergeCell ref="L1006:N1007"/>
    <mergeCell ref="O1006:AB1006"/>
    <mergeCell ref="O1007:P1007"/>
    <mergeCell ref="Q1007:R1007"/>
    <mergeCell ref="S1007:T1007"/>
    <mergeCell ref="U1007:V1007"/>
    <mergeCell ref="W1007:X1007"/>
    <mergeCell ref="Y1007:Z1007"/>
    <mergeCell ref="AA1007:AB1007"/>
    <mergeCell ref="C1008:K1008"/>
    <mergeCell ref="L1008:N1008"/>
    <mergeCell ref="O1008:P1008"/>
    <mergeCell ref="Q1008:R1008"/>
    <mergeCell ref="S1008:T1008"/>
    <mergeCell ref="U1008:V1008"/>
    <mergeCell ref="W1008:X1008"/>
    <mergeCell ref="Y1008:Z1008"/>
    <mergeCell ref="AA1008:AB1008"/>
    <mergeCell ref="C1009:K1009"/>
    <mergeCell ref="L1009:N1009"/>
    <mergeCell ref="O1009:P1009"/>
    <mergeCell ref="Q1009:R1009"/>
    <mergeCell ref="S1009:T1009"/>
    <mergeCell ref="U1009:V1009"/>
    <mergeCell ref="W1009:X1009"/>
    <mergeCell ref="Y1009:Z1009"/>
    <mergeCell ref="AA1009:AB1009"/>
    <mergeCell ref="C1010:K1010"/>
    <mergeCell ref="L1010:N1010"/>
    <mergeCell ref="O1010:P1010"/>
    <mergeCell ref="Q1010:R1010"/>
    <mergeCell ref="S1010:T1010"/>
    <mergeCell ref="U1010:V1010"/>
    <mergeCell ref="W1010:X1010"/>
    <mergeCell ref="Y1010:Z1010"/>
    <mergeCell ref="AA1010:AB1010"/>
    <mergeCell ref="C1011:K1011"/>
    <mergeCell ref="L1011:N1011"/>
    <mergeCell ref="O1011:P1011"/>
    <mergeCell ref="Q1011:R1011"/>
    <mergeCell ref="S1011:T1011"/>
    <mergeCell ref="U1011:V1011"/>
    <mergeCell ref="W1011:X1011"/>
    <mergeCell ref="Y1011:Z1011"/>
    <mergeCell ref="AA1011:AB1011"/>
    <mergeCell ref="C1012:K1012"/>
    <mergeCell ref="L1012:N1012"/>
    <mergeCell ref="O1012:P1012"/>
    <mergeCell ref="Q1012:R1012"/>
    <mergeCell ref="S1012:T1012"/>
    <mergeCell ref="U1012:V1012"/>
    <mergeCell ref="W1012:X1012"/>
    <mergeCell ref="Y1012:Z1012"/>
    <mergeCell ref="AA1012:AB1012"/>
    <mergeCell ref="AB1041:AD1041"/>
    <mergeCell ref="B1017:AD1017"/>
    <mergeCell ref="B1018:AD1018"/>
    <mergeCell ref="C1019:AD1019"/>
    <mergeCell ref="C1020:AD1020"/>
    <mergeCell ref="C1021:AD1021"/>
    <mergeCell ref="C1022:AD1022"/>
    <mergeCell ref="B1024:AD1024"/>
    <mergeCell ref="C1025:AD1025"/>
    <mergeCell ref="B1033:AD1033"/>
    <mergeCell ref="C1034:AD1034"/>
    <mergeCell ref="N1036:Q1037"/>
    <mergeCell ref="R1036:AD1036"/>
    <mergeCell ref="R1037:U1037"/>
    <mergeCell ref="V1037:X1037"/>
    <mergeCell ref="Y1037:AA1037"/>
    <mergeCell ref="AB1037:AD1037"/>
    <mergeCell ref="E1038:M1038"/>
    <mergeCell ref="N1038:Q1038"/>
    <mergeCell ref="R1038:U1038"/>
    <mergeCell ref="V1038:X1038"/>
    <mergeCell ref="Y1038:AA1038"/>
    <mergeCell ref="AB1038:AD1038"/>
    <mergeCell ref="AB1042:AD1042"/>
    <mergeCell ref="B1046:AD1046"/>
    <mergeCell ref="C1047:AD1047"/>
    <mergeCell ref="H1049:M1050"/>
    <mergeCell ref="N1049:Q1050"/>
    <mergeCell ref="R1049:U1050"/>
    <mergeCell ref="V1049:Y1050"/>
    <mergeCell ref="I1051:M1051"/>
    <mergeCell ref="N1051:Q1051"/>
    <mergeCell ref="R1051:U1051"/>
    <mergeCell ref="V1051:Y1051"/>
    <mergeCell ref="I1052:M1052"/>
    <mergeCell ref="N1052:Q1052"/>
    <mergeCell ref="R1052:U1052"/>
    <mergeCell ref="V1052:Y1052"/>
    <mergeCell ref="E1039:M1039"/>
    <mergeCell ref="N1039:Q1039"/>
    <mergeCell ref="R1039:U1039"/>
    <mergeCell ref="V1039:X1039"/>
    <mergeCell ref="Y1039:AA1039"/>
    <mergeCell ref="AB1039:AD1039"/>
    <mergeCell ref="E1040:M1040"/>
    <mergeCell ref="N1040:Q1040"/>
    <mergeCell ref="R1040:U1040"/>
    <mergeCell ref="V1040:X1040"/>
    <mergeCell ref="Y1040:AA1040"/>
    <mergeCell ref="AB1040:AD1040"/>
    <mergeCell ref="E1041:M1041"/>
    <mergeCell ref="N1041:Q1041"/>
    <mergeCell ref="R1041:U1041"/>
    <mergeCell ref="V1041:X1041"/>
    <mergeCell ref="Y1041:AA1041"/>
    <mergeCell ref="B1095:AD1095"/>
    <mergeCell ref="C1096:AD1096"/>
    <mergeCell ref="C1097:AD1097"/>
    <mergeCell ref="N1099:S1099"/>
    <mergeCell ref="E1100:M1100"/>
    <mergeCell ref="N1100:S1100"/>
    <mergeCell ref="E1101:M1101"/>
    <mergeCell ref="N1101:S1101"/>
    <mergeCell ref="B1094:AD1094"/>
    <mergeCell ref="I1053:M1053"/>
    <mergeCell ref="N1053:Q1053"/>
    <mergeCell ref="R1053:U1053"/>
    <mergeCell ref="V1053:Y1053"/>
    <mergeCell ref="I1054:M1054"/>
    <mergeCell ref="N1054:Q1054"/>
    <mergeCell ref="R1054:U1054"/>
    <mergeCell ref="V1054:Y1054"/>
    <mergeCell ref="K1057:V1057"/>
    <mergeCell ref="L1058:V1058"/>
    <mergeCell ref="L1059:V1059"/>
    <mergeCell ref="L1060:V1060"/>
    <mergeCell ref="L1061:V1061"/>
    <mergeCell ref="L1062:V1062"/>
    <mergeCell ref="B1064:AD1064"/>
    <mergeCell ref="B1065:AD1065"/>
    <mergeCell ref="C1066:AD1066"/>
    <mergeCell ref="E1102:M1102"/>
    <mergeCell ref="N1102:S1102"/>
    <mergeCell ref="E1103:M1103"/>
    <mergeCell ref="N1103:S1103"/>
    <mergeCell ref="E1104:M1104"/>
    <mergeCell ref="N1104:S1104"/>
    <mergeCell ref="B1108:AD1108"/>
    <mergeCell ref="C1109:AD1109"/>
    <mergeCell ref="C1110:AD1110"/>
    <mergeCell ref="C1112:R1112"/>
    <mergeCell ref="S1112:W1112"/>
    <mergeCell ref="D1113:R1113"/>
    <mergeCell ref="S1113:W1113"/>
    <mergeCell ref="D1114:R1114"/>
    <mergeCell ref="S1114:W1114"/>
    <mergeCell ref="D1115:R1115"/>
    <mergeCell ref="S1115:W1115"/>
    <mergeCell ref="B1105:AD1105"/>
    <mergeCell ref="D1116:R1116"/>
    <mergeCell ref="S1116:W1116"/>
    <mergeCell ref="D1117:R1117"/>
    <mergeCell ref="S1117:W1117"/>
    <mergeCell ref="D1118:R1118"/>
    <mergeCell ref="S1118:W1118"/>
    <mergeCell ref="D1119:R1119"/>
    <mergeCell ref="S1119:W1119"/>
    <mergeCell ref="D1120:R1120"/>
    <mergeCell ref="S1120:W1120"/>
    <mergeCell ref="G1123:R1123"/>
    <mergeCell ref="H1124:R1124"/>
    <mergeCell ref="H1125:R1125"/>
    <mergeCell ref="H1126:R1126"/>
    <mergeCell ref="H1127:R1127"/>
    <mergeCell ref="H1128:R1128"/>
    <mergeCell ref="B1132:AD1132"/>
    <mergeCell ref="B1121:AD1121"/>
    <mergeCell ref="B1122:AD1122"/>
    <mergeCell ref="C1133:AD1133"/>
    <mergeCell ref="C1134:AD1134"/>
    <mergeCell ref="B1144:AD1144"/>
    <mergeCell ref="C1145:AD1145"/>
    <mergeCell ref="C1146:AD1146"/>
    <mergeCell ref="N1149:S1149"/>
    <mergeCell ref="E1150:M1150"/>
    <mergeCell ref="N1150:S1150"/>
    <mergeCell ref="E1151:M1151"/>
    <mergeCell ref="N1151:S1151"/>
    <mergeCell ref="E1152:M1152"/>
    <mergeCell ref="N1152:S1152"/>
    <mergeCell ref="E1153:M1153"/>
    <mergeCell ref="N1153:S1153"/>
    <mergeCell ref="E1154:M1154"/>
    <mergeCell ref="N1154:S1154"/>
    <mergeCell ref="B1157:AD1157"/>
    <mergeCell ref="B1141:AD1141"/>
    <mergeCell ref="B1155:AD1155"/>
    <mergeCell ref="C1158:AD1158"/>
    <mergeCell ref="C1159:AD1159"/>
    <mergeCell ref="C1161:R1161"/>
    <mergeCell ref="S1161:W1161"/>
    <mergeCell ref="D1162:R1162"/>
    <mergeCell ref="S1162:W1162"/>
    <mergeCell ref="D1163:R1163"/>
    <mergeCell ref="S1163:W1163"/>
    <mergeCell ref="D1164:R1164"/>
    <mergeCell ref="S1164:W1164"/>
    <mergeCell ref="D1165:R1165"/>
    <mergeCell ref="S1165:W1165"/>
    <mergeCell ref="D1166:R1166"/>
    <mergeCell ref="S1166:W1166"/>
    <mergeCell ref="D1167:R1167"/>
    <mergeCell ref="S1167:W1167"/>
    <mergeCell ref="D1168:R1168"/>
    <mergeCell ref="S1168:W1168"/>
    <mergeCell ref="D1169:R1169"/>
    <mergeCell ref="S1169:W1169"/>
    <mergeCell ref="D1170:R1170"/>
    <mergeCell ref="S1170:W1170"/>
    <mergeCell ref="D1171:R1171"/>
    <mergeCell ref="S1171:W1171"/>
    <mergeCell ref="D1172:R1172"/>
    <mergeCell ref="S1172:W1172"/>
    <mergeCell ref="D1173:R1173"/>
    <mergeCell ref="S1173:W1173"/>
    <mergeCell ref="D1174:R1174"/>
    <mergeCell ref="S1174:W1174"/>
    <mergeCell ref="D1175:R1175"/>
    <mergeCell ref="S1175:W1175"/>
    <mergeCell ref="D1176:R1176"/>
    <mergeCell ref="S1176:W1176"/>
    <mergeCell ref="G1180:R1180"/>
    <mergeCell ref="B1177:AD1177"/>
    <mergeCell ref="B1178:AD1178"/>
    <mergeCell ref="H1181:R1181"/>
    <mergeCell ref="H1182:R1182"/>
    <mergeCell ref="H1183:R1183"/>
    <mergeCell ref="H1184:R1184"/>
    <mergeCell ref="H1185:R1185"/>
    <mergeCell ref="B1188:AD1188"/>
    <mergeCell ref="C1189:AD1189"/>
    <mergeCell ref="B1199:AD1199"/>
    <mergeCell ref="C1200:AD1200"/>
    <mergeCell ref="C1201:AD1201"/>
    <mergeCell ref="B1203:Y1203"/>
    <mergeCell ref="Z1203:AC1203"/>
    <mergeCell ref="C1204:Y1204"/>
    <mergeCell ref="Z1204:AC1204"/>
    <mergeCell ref="C1205:Y1205"/>
    <mergeCell ref="Z1205:AC1205"/>
    <mergeCell ref="C1206:Y1206"/>
    <mergeCell ref="Z1206:AC1206"/>
    <mergeCell ref="B1196:AD1196"/>
    <mergeCell ref="C1207:Y1207"/>
    <mergeCell ref="Z1207:AC1207"/>
    <mergeCell ref="C1208:Y1208"/>
    <mergeCell ref="Z1208:AC1208"/>
    <mergeCell ref="C1209:Y1209"/>
    <mergeCell ref="Z1209:AC1209"/>
    <mergeCell ref="C1210:Y1210"/>
    <mergeCell ref="Z1210:AC1210"/>
    <mergeCell ref="C1211:Y1211"/>
    <mergeCell ref="Z1211:AC1211"/>
    <mergeCell ref="C1212:Y1212"/>
    <mergeCell ref="Z1212:AC1212"/>
    <mergeCell ref="G1216:R1216"/>
    <mergeCell ref="H1217:R1217"/>
    <mergeCell ref="H1218:R1218"/>
    <mergeCell ref="H1219:R1219"/>
    <mergeCell ref="H1220:R1220"/>
    <mergeCell ref="B1213:AD1213"/>
    <mergeCell ref="B1214:AD1214"/>
    <mergeCell ref="H1221:R1221"/>
    <mergeCell ref="B1223:AD1223"/>
    <mergeCell ref="C1224:AD1224"/>
    <mergeCell ref="C1225:AD1225"/>
    <mergeCell ref="C1226:AD1226"/>
    <mergeCell ref="N1228:S1228"/>
    <mergeCell ref="N1229:P1229"/>
    <mergeCell ref="Q1229:S1229"/>
    <mergeCell ref="E1230:M1230"/>
    <mergeCell ref="N1230:P1230"/>
    <mergeCell ref="Q1230:S1230"/>
    <mergeCell ref="E1231:M1231"/>
    <mergeCell ref="N1231:P1231"/>
    <mergeCell ref="Q1231:S1231"/>
    <mergeCell ref="E1232:M1232"/>
    <mergeCell ref="N1232:P1232"/>
    <mergeCell ref="Q1232:S1232"/>
    <mergeCell ref="E1233:M1233"/>
    <mergeCell ref="N1233:P1233"/>
    <mergeCell ref="Q1233:S1233"/>
    <mergeCell ref="E1234:M1234"/>
    <mergeCell ref="N1234:P1234"/>
    <mergeCell ref="Q1234:S1234"/>
    <mergeCell ref="B1238:AD1238"/>
    <mergeCell ref="C1239:AD1239"/>
    <mergeCell ref="B1249:AD1249"/>
    <mergeCell ref="C1250:AD1250"/>
    <mergeCell ref="B1260:AD1260"/>
    <mergeCell ref="C1261:AD1261"/>
    <mergeCell ref="C1262:AD1262"/>
    <mergeCell ref="C1263:AD1263"/>
    <mergeCell ref="N1265:P1266"/>
    <mergeCell ref="Q1265:Z1265"/>
    <mergeCell ref="Q1266:R1266"/>
    <mergeCell ref="S1266:T1266"/>
    <mergeCell ref="U1266:V1266"/>
    <mergeCell ref="W1266:X1266"/>
    <mergeCell ref="Y1266:Z1266"/>
    <mergeCell ref="B1235:AD1235"/>
    <mergeCell ref="B1246:AD1246"/>
    <mergeCell ref="B1257:AD1257"/>
    <mergeCell ref="E1267:M1267"/>
    <mergeCell ref="N1267:P1267"/>
    <mergeCell ref="Q1267:R1267"/>
    <mergeCell ref="S1267:T1267"/>
    <mergeCell ref="U1267:V1267"/>
    <mergeCell ref="W1267:X1267"/>
    <mergeCell ref="Y1267:Z1267"/>
    <mergeCell ref="E1268:M1268"/>
    <mergeCell ref="N1268:P1268"/>
    <mergeCell ref="Q1268:R1268"/>
    <mergeCell ref="S1268:T1268"/>
    <mergeCell ref="U1268:V1268"/>
    <mergeCell ref="W1268:X1268"/>
    <mergeCell ref="Y1268:Z1268"/>
    <mergeCell ref="E1269:M1269"/>
    <mergeCell ref="N1269:P1269"/>
    <mergeCell ref="Q1269:R1269"/>
    <mergeCell ref="S1269:T1269"/>
    <mergeCell ref="U1269:V1269"/>
    <mergeCell ref="W1269:X1269"/>
    <mergeCell ref="Y1269:Z1269"/>
    <mergeCell ref="E1270:M1270"/>
    <mergeCell ref="N1270:P1270"/>
    <mergeCell ref="Q1270:R1270"/>
    <mergeCell ref="S1270:T1270"/>
    <mergeCell ref="U1270:V1270"/>
    <mergeCell ref="W1270:X1270"/>
    <mergeCell ref="Y1270:Z1270"/>
    <mergeCell ref="E1271:M1271"/>
    <mergeCell ref="N1271:P1271"/>
    <mergeCell ref="Q1271:R1271"/>
    <mergeCell ref="S1271:T1271"/>
    <mergeCell ref="U1271:V1271"/>
    <mergeCell ref="W1271:X1271"/>
    <mergeCell ref="Y1271:Z1271"/>
    <mergeCell ref="B1275:AD1275"/>
    <mergeCell ref="B1276:AD1276"/>
    <mergeCell ref="C1277:AD1277"/>
    <mergeCell ref="B1272:AD1272"/>
    <mergeCell ref="B1273:AD1273"/>
    <mergeCell ref="C1278:AD1278"/>
    <mergeCell ref="C1279:AD1279"/>
    <mergeCell ref="C1280:AD1280"/>
    <mergeCell ref="B1282:AD1282"/>
    <mergeCell ref="C1283:AD1283"/>
    <mergeCell ref="B1291:AD1291"/>
    <mergeCell ref="C1292:AD1292"/>
    <mergeCell ref="C1293:AD1293"/>
    <mergeCell ref="C1294:AD1294"/>
    <mergeCell ref="I1304:AD1304"/>
    <mergeCell ref="B1308:AD1308"/>
    <mergeCell ref="C1309:AD1309"/>
    <mergeCell ref="C1310:AD1310"/>
    <mergeCell ref="B1313:L1313"/>
    <mergeCell ref="M1313:Y1313"/>
    <mergeCell ref="B1318:F1318"/>
    <mergeCell ref="G1318:N1318"/>
    <mergeCell ref="B1290:AD1290"/>
    <mergeCell ref="B1306:AD1306"/>
    <mergeCell ref="B1307:AD1307"/>
    <mergeCell ref="N1339:U1339"/>
    <mergeCell ref="W1339:AC1339"/>
    <mergeCell ref="C1324:K1324"/>
    <mergeCell ref="M1324:AD1324"/>
    <mergeCell ref="D1325:K1325"/>
    <mergeCell ref="N1325:U1325"/>
    <mergeCell ref="W1325:AD1325"/>
    <mergeCell ref="D1326:K1326"/>
    <mergeCell ref="N1326:U1326"/>
    <mergeCell ref="W1326:AD1326"/>
    <mergeCell ref="D1327:K1327"/>
    <mergeCell ref="N1327:U1327"/>
    <mergeCell ref="W1327:AD1327"/>
    <mergeCell ref="D1328:K1328"/>
    <mergeCell ref="N1328:U1328"/>
    <mergeCell ref="W1328:AD1328"/>
    <mergeCell ref="D1329:K1329"/>
    <mergeCell ref="N1329:U1329"/>
    <mergeCell ref="W1329:AD1329"/>
    <mergeCell ref="B49:AD49"/>
    <mergeCell ref="B50:AD50"/>
    <mergeCell ref="B69:AD69"/>
    <mergeCell ref="D1340:K1340"/>
    <mergeCell ref="N1340:U1340"/>
    <mergeCell ref="W1340:AC1340"/>
    <mergeCell ref="D1341:K1341"/>
    <mergeCell ref="N1341:U1341"/>
    <mergeCell ref="V1341:AC1342"/>
    <mergeCell ref="D1342:K1342"/>
    <mergeCell ref="N1342:U1342"/>
    <mergeCell ref="B1345:AD1345"/>
    <mergeCell ref="C1346:AD1346"/>
    <mergeCell ref="C461:AD461"/>
    <mergeCell ref="D924:I924"/>
    <mergeCell ref="J924:W924"/>
    <mergeCell ref="D1330:K1330"/>
    <mergeCell ref="N1330:U1330"/>
    <mergeCell ref="W1330:AD1330"/>
    <mergeCell ref="D1331:K1331"/>
    <mergeCell ref="N1331:U1331"/>
    <mergeCell ref="V1331:AD1331"/>
    <mergeCell ref="D1332:K1332"/>
    <mergeCell ref="D1333:K1333"/>
    <mergeCell ref="D1334:K1334"/>
    <mergeCell ref="D1335:K1335"/>
    <mergeCell ref="C1337:K1337"/>
    <mergeCell ref="M1337:AC1337"/>
    <mergeCell ref="D1338:K1338"/>
    <mergeCell ref="N1338:U1338"/>
    <mergeCell ref="W1338:AC1338"/>
    <mergeCell ref="D1339:K1339"/>
    <mergeCell ref="B311:AD311"/>
    <mergeCell ref="B312:AD312"/>
    <mergeCell ref="B341:AD341"/>
    <mergeCell ref="B357:AD357"/>
    <mergeCell ref="B358:AD358"/>
    <mergeCell ref="B373:AD373"/>
    <mergeCell ref="B374:AD374"/>
    <mergeCell ref="AB396:AE396"/>
    <mergeCell ref="AB397:AE397"/>
    <mergeCell ref="AB398:AE398"/>
    <mergeCell ref="Y396:AA396"/>
    <mergeCell ref="Y397:AA397"/>
    <mergeCell ref="Y398:AA398"/>
    <mergeCell ref="V396:X396"/>
    <mergeCell ref="V397:X397"/>
    <mergeCell ref="V398:X398"/>
    <mergeCell ref="S396:U396"/>
    <mergeCell ref="S397:U397"/>
    <mergeCell ref="S398:U398"/>
    <mergeCell ref="O396:R396"/>
    <mergeCell ref="O397:R397"/>
    <mergeCell ref="O398:R398"/>
    <mergeCell ref="G321:K321"/>
    <mergeCell ref="N321:AC321"/>
    <mergeCell ref="G322:K322"/>
    <mergeCell ref="N322:AC322"/>
    <mergeCell ref="G323:K323"/>
    <mergeCell ref="G324:K324"/>
    <mergeCell ref="G325:K325"/>
    <mergeCell ref="D327:AD327"/>
    <mergeCell ref="D328:AD328"/>
    <mergeCell ref="B330:AD330"/>
    <mergeCell ref="B428:AD428"/>
    <mergeCell ref="B429:AD429"/>
    <mergeCell ref="B430:AD430"/>
    <mergeCell ref="B431:AD431"/>
    <mergeCell ref="B476:AD476"/>
    <mergeCell ref="B477:AD477"/>
    <mergeCell ref="B486:AD486"/>
    <mergeCell ref="B498:AD498"/>
    <mergeCell ref="B518:AD518"/>
    <mergeCell ref="B519:AD519"/>
    <mergeCell ref="B539:AD539"/>
    <mergeCell ref="B540:AD540"/>
    <mergeCell ref="B560:AD560"/>
    <mergeCell ref="B561:AD561"/>
    <mergeCell ref="B586:AD586"/>
    <mergeCell ref="B587:AD587"/>
    <mergeCell ref="B607:AD607"/>
    <mergeCell ref="E594:O594"/>
    <mergeCell ref="Q594:Z594"/>
    <mergeCell ref="E595:O595"/>
    <mergeCell ref="P595:Z595"/>
    <mergeCell ref="B597:AD597"/>
    <mergeCell ref="C598:AD598"/>
    <mergeCell ref="C599:AD599"/>
    <mergeCell ref="J601:P602"/>
    <mergeCell ref="Q601:X601"/>
    <mergeCell ref="Y601:Z602"/>
    <mergeCell ref="K603:P603"/>
    <mergeCell ref="Y603:Z603"/>
    <mergeCell ref="K604:P604"/>
    <mergeCell ref="Y604:Z604"/>
    <mergeCell ref="K605:P605"/>
    <mergeCell ref="AG693:AI693"/>
    <mergeCell ref="AJ693:AL693"/>
    <mergeCell ref="AM693:AO693"/>
    <mergeCell ref="AR693:AS693"/>
    <mergeCell ref="AT693:AU693"/>
    <mergeCell ref="AV693:AW693"/>
    <mergeCell ref="AX693:AY693"/>
    <mergeCell ref="AG713:AI713"/>
    <mergeCell ref="AJ713:AL713"/>
    <mergeCell ref="AM713:AO713"/>
    <mergeCell ref="AR713:AS713"/>
    <mergeCell ref="AT713:AU713"/>
    <mergeCell ref="AV713:AW713"/>
    <mergeCell ref="AX713:AY713"/>
    <mergeCell ref="B608:AD608"/>
    <mergeCell ref="B639:AD639"/>
    <mergeCell ref="B648:AD648"/>
    <mergeCell ref="B649:AD649"/>
    <mergeCell ref="B661:AD661"/>
    <mergeCell ref="B662:AD662"/>
    <mergeCell ref="B663:AD663"/>
    <mergeCell ref="AR676:AS676"/>
    <mergeCell ref="AT676:AU676"/>
    <mergeCell ref="AV676:AW676"/>
    <mergeCell ref="AX676:AY676"/>
    <mergeCell ref="AG676:AI676"/>
    <mergeCell ref="AJ676:AL676"/>
    <mergeCell ref="AM676:AO676"/>
    <mergeCell ref="B684:AD684"/>
    <mergeCell ref="B685:AD685"/>
    <mergeCell ref="B686:AD686"/>
    <mergeCell ref="B708:AD708"/>
    <mergeCell ref="B705:AD705"/>
    <mergeCell ref="B706:AD706"/>
    <mergeCell ref="B707:AD707"/>
    <mergeCell ref="B732:AD732"/>
    <mergeCell ref="B733:AD733"/>
    <mergeCell ref="B734:AD734"/>
    <mergeCell ref="B751:AD751"/>
    <mergeCell ref="B752:AD752"/>
    <mergeCell ref="B753:AD753"/>
    <mergeCell ref="B771:AD771"/>
    <mergeCell ref="C761:AD761"/>
    <mergeCell ref="B763:AD763"/>
    <mergeCell ref="C764:AD764"/>
    <mergeCell ref="C760:AD760"/>
    <mergeCell ref="C748:H748"/>
    <mergeCell ref="I748:J748"/>
    <mergeCell ref="K748:L748"/>
    <mergeCell ref="M748:N748"/>
    <mergeCell ref="O748:P748"/>
    <mergeCell ref="Q748:R748"/>
    <mergeCell ref="S748:T748"/>
    <mergeCell ref="U748:V748"/>
    <mergeCell ref="W748:X748"/>
    <mergeCell ref="Y748:Z748"/>
    <mergeCell ref="AA748:AB748"/>
    <mergeCell ref="AC748:AD748"/>
    <mergeCell ref="C749:H749"/>
    <mergeCell ref="I749:J749"/>
    <mergeCell ref="K749:L749"/>
    <mergeCell ref="M749:N749"/>
    <mergeCell ref="O749:P749"/>
    <mergeCell ref="Q749:R749"/>
    <mergeCell ref="B1015:AD1015"/>
    <mergeCell ref="B1013:AD1013"/>
    <mergeCell ref="B1014:AD1014"/>
    <mergeCell ref="B1016:AD1016"/>
    <mergeCell ref="B1032:AD1032"/>
    <mergeCell ref="B1043:AD1043"/>
    <mergeCell ref="B1044:AD1044"/>
    <mergeCell ref="B1055:AD1055"/>
    <mergeCell ref="B1079:AD1079"/>
    <mergeCell ref="B1093:AD1093"/>
    <mergeCell ref="AG740:AI740"/>
    <mergeCell ref="AJ740:AL740"/>
    <mergeCell ref="AM740:AO740"/>
    <mergeCell ref="AR740:AS740"/>
    <mergeCell ref="AT740:AU740"/>
    <mergeCell ref="AV740:AW740"/>
    <mergeCell ref="AX740:AY740"/>
    <mergeCell ref="C1067:AD1067"/>
    <mergeCell ref="C1068:AD1068"/>
    <mergeCell ref="C1069:AD1069"/>
    <mergeCell ref="B1071:AD1071"/>
    <mergeCell ref="C1072:AD1072"/>
    <mergeCell ref="B1080:AD1080"/>
    <mergeCell ref="C1081:AD1081"/>
    <mergeCell ref="C1082:AD1082"/>
    <mergeCell ref="C1083:AD1083"/>
    <mergeCell ref="I1090:S1090"/>
    <mergeCell ref="E1042:M1042"/>
    <mergeCell ref="N1042:Q1042"/>
    <mergeCell ref="R1042:U1042"/>
    <mergeCell ref="V1042:X1042"/>
    <mergeCell ref="Y1042:AA1042"/>
  </mergeCells>
  <conditionalFormatting sqref="Q63:AB63">
    <cfRule type="expression" dxfId="122" priority="230">
      <formula>$AC63="X"</formula>
    </cfRule>
  </conditionalFormatting>
  <conditionalFormatting sqref="Q64:AB67">
    <cfRule type="expression" dxfId="121" priority="229">
      <formula>$AC64="X"</formula>
    </cfRule>
  </conditionalFormatting>
  <conditionalFormatting sqref="L123:AA123 B115:E115">
    <cfRule type="expression" dxfId="120" priority="69">
      <formula>OR($J$109="x",$R$109="x")</formula>
    </cfRule>
    <cfRule type="expression" dxfId="119" priority="228">
      <formula>OR($J$111="X",$R$111="X")</formula>
    </cfRule>
  </conditionalFormatting>
  <conditionalFormatting sqref="C188 G191 J191 M191 P191 S191 V191 Y191 AB191">
    <cfRule type="expression" dxfId="118" priority="227" stopIfTrue="1">
      <formula>$AD188="X"</formula>
    </cfRule>
  </conditionalFormatting>
  <conditionalFormatting sqref="C188 G191 J191 M191 P191 S191 V191 Y191 AB191">
    <cfRule type="expression" dxfId="117" priority="225" stopIfTrue="1">
      <formula>$AC188="X"</formula>
    </cfRule>
    <cfRule type="expression" dxfId="116" priority="226" stopIfTrue="1">
      <formula>$AC188</formula>
    </cfRule>
  </conditionalFormatting>
  <conditionalFormatting sqref="C188 G191 J191 M191 P191 S191 V191 Y191 AB191">
    <cfRule type="cellIs" dxfId="115" priority="224" stopIfTrue="1" operator="equal">
      <formula>"NS"</formula>
    </cfRule>
  </conditionalFormatting>
  <conditionalFormatting sqref="Q142:U144 D158:V158 C180 C191:AD191">
    <cfRule type="expression" dxfId="114" priority="223">
      <formula>$AC$63="x"</formula>
    </cfRule>
  </conditionalFormatting>
  <conditionalFormatting sqref="V142:Z144 C134 K169:T169 C182">
    <cfRule type="expression" dxfId="113" priority="222">
      <formula>$AC$64="x"</formula>
    </cfRule>
  </conditionalFormatting>
  <conditionalFormatting sqref="L142:P144 B130 B178">
    <cfRule type="expression" dxfId="112" priority="221">
      <formula>AND($AC$63="X",$AC$64="X")</formula>
    </cfRule>
  </conditionalFormatting>
  <conditionalFormatting sqref="R301:AC301 R302:U310">
    <cfRule type="expression" dxfId="111" priority="218">
      <formula>OR($N301=2,$N301=9)</formula>
    </cfRule>
  </conditionalFormatting>
  <conditionalFormatting sqref="R302:AC310">
    <cfRule type="expression" dxfId="110" priority="217">
      <formula>OR($N302=2,$N302=9)</formula>
    </cfRule>
  </conditionalFormatting>
  <conditionalFormatting sqref="F399 P350:Y355 O366:AB371 O384:AE399">
    <cfRule type="expression" dxfId="109" priority="141">
      <formula>OR($J$340="X",$R$340="X")</formula>
    </cfRule>
  </conditionalFormatting>
  <conditionalFormatting sqref="O384:AA399 F399">
    <cfRule type="expression" dxfId="108" priority="140">
      <formula>$AB384="X"</formula>
    </cfRule>
  </conditionalFormatting>
  <conditionalFormatting sqref="Q424:T426 B417:E417">
    <cfRule type="expression" dxfId="107" priority="139">
      <formula>OR($J$408="X",$R$408="X")</formula>
    </cfRule>
  </conditionalFormatting>
  <conditionalFormatting sqref="Q603:Z606 M582:Y585 G556:AB559 R535:V538 L493:Y496 AA514:AB517">
    <cfRule type="expression" dxfId="106" priority="130">
      <formula>OR($C$508="X",$C$509="X")</formula>
    </cfRule>
  </conditionalFormatting>
  <conditionalFormatting sqref="K514:Z514">
    <cfRule type="expression" dxfId="105" priority="129">
      <formula>$AA514="X"</formula>
    </cfRule>
  </conditionalFormatting>
  <conditionalFormatting sqref="K515:Z517">
    <cfRule type="expression" dxfId="104" priority="128">
      <formula>$AA515="X"</formula>
    </cfRule>
  </conditionalFormatting>
  <conditionalFormatting sqref="K514:V514">
    <cfRule type="expression" dxfId="103" priority="127">
      <formula>$W514="X"</formula>
    </cfRule>
  </conditionalFormatting>
  <conditionalFormatting sqref="K515:V517">
    <cfRule type="expression" dxfId="102" priority="126">
      <formula>$W515="X"</formula>
    </cfRule>
  </conditionalFormatting>
  <conditionalFormatting sqref="R535:V535">
    <cfRule type="expression" dxfId="101" priority="125">
      <formula>$X535="X"</formula>
    </cfRule>
  </conditionalFormatting>
  <conditionalFormatting sqref="R536:V538">
    <cfRule type="expression" dxfId="100" priority="124">
      <formula>$X536="X"</formula>
    </cfRule>
  </conditionalFormatting>
  <conditionalFormatting sqref="G556:Z556">
    <cfRule type="expression" dxfId="99" priority="123">
      <formula>$AA556="X"</formula>
    </cfRule>
  </conditionalFormatting>
  <conditionalFormatting sqref="G557:Z559">
    <cfRule type="expression" dxfId="98" priority="122">
      <formula>$AA557="X"</formula>
    </cfRule>
  </conditionalFormatting>
  <conditionalFormatting sqref="M582:W582">
    <cfRule type="expression" dxfId="97" priority="121">
      <formula>$X582="X"</formula>
    </cfRule>
  </conditionalFormatting>
  <conditionalFormatting sqref="M583:W585">
    <cfRule type="expression" dxfId="96" priority="120">
      <formula>$X583="X"</formula>
    </cfRule>
  </conditionalFormatting>
  <conditionalFormatting sqref="Q603:X603">
    <cfRule type="expression" dxfId="95" priority="119">
      <formula>$Y603="X"</formula>
    </cfRule>
  </conditionalFormatting>
  <conditionalFormatting sqref="Q604:X606">
    <cfRule type="expression" dxfId="94" priority="118">
      <formula>$Y604="X"</formula>
    </cfRule>
  </conditionalFormatting>
  <conditionalFormatting sqref="R535:U538">
    <cfRule type="expression" dxfId="93" priority="56">
      <formula>$V535="x"</formula>
    </cfRule>
    <cfRule type="expression" dxfId="92" priority="117">
      <formula>$V535="X"</formula>
    </cfRule>
  </conditionalFormatting>
  <conditionalFormatting sqref="R536:U538">
    <cfRule type="expression" dxfId="91" priority="116">
      <formula>$X536="X"</formula>
    </cfRule>
  </conditionalFormatting>
  <conditionalFormatting sqref="R536:U538">
    <cfRule type="expression" dxfId="90" priority="115">
      <formula>$X536="X"</formula>
    </cfRule>
  </conditionalFormatting>
  <conditionalFormatting sqref="G556:X556 Z556">
    <cfRule type="expression" dxfId="89" priority="114">
      <formula>$Y556="X"</formula>
    </cfRule>
  </conditionalFormatting>
  <conditionalFormatting sqref="G556:Y556">
    <cfRule type="expression" dxfId="88" priority="113">
      <formula>$Z556="X"</formula>
    </cfRule>
  </conditionalFormatting>
  <conditionalFormatting sqref="G557:Z559">
    <cfRule type="expression" dxfId="87" priority="112">
      <formula>$AA557="X"</formula>
    </cfRule>
  </conditionalFormatting>
  <conditionalFormatting sqref="G557:X559">
    <cfRule type="expression" dxfId="86" priority="111">
      <formula>$Y557="X"</formula>
    </cfRule>
  </conditionalFormatting>
  <conditionalFormatting sqref="G557:Y559">
    <cfRule type="expression" dxfId="85" priority="110">
      <formula>$Z557="X"</formula>
    </cfRule>
  </conditionalFormatting>
  <conditionalFormatting sqref="M582:U582 W582">
    <cfRule type="expression" dxfId="84" priority="109">
      <formula>$V582="X"</formula>
    </cfRule>
  </conditionalFormatting>
  <conditionalFormatting sqref="M582:V582">
    <cfRule type="expression" dxfId="83" priority="108">
      <formula>$W582="X"</formula>
    </cfRule>
  </conditionalFormatting>
  <conditionalFormatting sqref="M583:W585">
    <cfRule type="expression" dxfId="82" priority="107">
      <formula>$X583="X"</formula>
    </cfRule>
  </conditionalFormatting>
  <conditionalFormatting sqref="M583:U585">
    <cfRule type="expression" dxfId="81" priority="106">
      <formula>$V583="X"</formula>
    </cfRule>
  </conditionalFormatting>
  <conditionalFormatting sqref="M583:V585">
    <cfRule type="expression" dxfId="80" priority="105">
      <formula>$W583="X"</formula>
    </cfRule>
  </conditionalFormatting>
  <conditionalFormatting sqref="Q603:W603">
    <cfRule type="expression" dxfId="79" priority="104">
      <formula>$X603="x"</formula>
    </cfRule>
  </conditionalFormatting>
  <conditionalFormatting sqref="Q603:V603 X603">
    <cfRule type="expression" dxfId="78" priority="103">
      <formula>$W603="x"</formula>
    </cfRule>
  </conditionalFormatting>
  <conditionalFormatting sqref="Q604:X606">
    <cfRule type="expression" dxfId="77" priority="102">
      <formula>$Y604="X"</formula>
    </cfRule>
  </conditionalFormatting>
  <conditionalFormatting sqref="Q604:W606">
    <cfRule type="expression" dxfId="76" priority="101">
      <formula>$X604="x"</formula>
    </cfRule>
  </conditionalFormatting>
  <conditionalFormatting sqref="Q604:V606">
    <cfRule type="expression" dxfId="75" priority="100">
      <formula>$W604="x"</formula>
    </cfRule>
  </conditionalFormatting>
  <conditionalFormatting sqref="O678:R682">
    <cfRule type="expression" dxfId="74" priority="96">
      <formula>$AA$542="X"</formula>
    </cfRule>
  </conditionalFormatting>
  <conditionalFormatting sqref="S678:V682">
    <cfRule type="expression" dxfId="73" priority="95">
      <formula>#REF!="X"</formula>
    </cfRule>
  </conditionalFormatting>
  <conditionalFormatting sqref="W678:Z682">
    <cfRule type="expression" dxfId="72" priority="94">
      <formula>$AA$543="X"</formula>
    </cfRule>
  </conditionalFormatting>
  <conditionalFormatting sqref="AA678:AD682">
    <cfRule type="expression" dxfId="71" priority="93">
      <formula>$AA$544="X"</formula>
    </cfRule>
  </conditionalFormatting>
  <conditionalFormatting sqref="O695:AD703 O715:AD730 O742:AD749">
    <cfRule type="expression" dxfId="70" priority="92">
      <formula>#REF!="X"</formula>
    </cfRule>
  </conditionalFormatting>
  <conditionalFormatting sqref="N1051:U1051">
    <cfRule type="expression" dxfId="69" priority="90">
      <formula>$V1051="X"</formula>
    </cfRule>
  </conditionalFormatting>
  <conditionalFormatting sqref="N1052:U1054">
    <cfRule type="expression" dxfId="68" priority="89">
      <formula>$V1052="X"</formula>
    </cfRule>
  </conditionalFormatting>
  <conditionalFormatting sqref="C1348:C1352 I1304:AD1304 B1315:Y1315 C1296:C1305 B1320:N1320">
    <cfRule type="expression" dxfId="67" priority="88">
      <formula>OR($C$1319="X",$C$1320="X")</formula>
    </cfRule>
  </conditionalFormatting>
  <conditionalFormatting sqref="R535:U538">
    <cfRule type="expression" dxfId="66" priority="132">
      <formula>#REF!="X"</formula>
    </cfRule>
  </conditionalFormatting>
  <conditionalFormatting sqref="Q887:AB887">
    <cfRule type="expression" dxfId="65" priority="49">
      <formula>OR($N$887=4,$N$887=9)</formula>
    </cfRule>
    <cfRule type="expression" dxfId="64" priority="133">
      <formula>OR(#REF!=4,#REF!=9)</formula>
    </cfRule>
  </conditionalFormatting>
  <conditionalFormatting sqref="O826:AA831">
    <cfRule type="expression" dxfId="63" priority="87">
      <formula>$AB826="X"</formula>
    </cfRule>
  </conditionalFormatting>
  <conditionalFormatting sqref="O826:AB831 AC826:AD826">
    <cfRule type="expression" dxfId="62" priority="86">
      <formula>OR($I$337="X",$T$337="X")</formula>
    </cfRule>
  </conditionalFormatting>
  <conditionalFormatting sqref="C775:C779">
    <cfRule type="expression" dxfId="61" priority="134">
      <formula>OR(#REF!="X",#REF!="X")</formula>
    </cfRule>
  </conditionalFormatting>
  <conditionalFormatting sqref="Q1267:Z1271 O1008:Z1012">
    <cfRule type="expression" dxfId="60" priority="84">
      <formula>OR($N$508=4,$N$508=9)</formula>
    </cfRule>
  </conditionalFormatting>
  <conditionalFormatting sqref="B40:B46 F46 B48">
    <cfRule type="expression" dxfId="59" priority="76">
      <formula>$B$47="X"</formula>
    </cfRule>
  </conditionalFormatting>
  <conditionalFormatting sqref="B40:B47 F46:AC46">
    <cfRule type="expression" dxfId="58" priority="75">
      <formula>$B$48="x"</formula>
    </cfRule>
  </conditionalFormatting>
  <conditionalFormatting sqref="L84:O91 C132">
    <cfRule type="expression" dxfId="57" priority="74">
      <formula>$AC$63="X"</formula>
    </cfRule>
  </conditionalFormatting>
  <conditionalFormatting sqref="P84:S91">
    <cfRule type="expression" dxfId="56" priority="73">
      <formula>$AC$64="X"</formula>
    </cfRule>
  </conditionalFormatting>
  <conditionalFormatting sqref="T84:W91">
    <cfRule type="expression" dxfId="55" priority="72">
      <formula>$AC$65="X"</formula>
    </cfRule>
  </conditionalFormatting>
  <conditionalFormatting sqref="X84:AA91">
    <cfRule type="expression" dxfId="54" priority="71">
      <formula>$AC$66="X"</formula>
    </cfRule>
  </conditionalFormatting>
  <conditionalFormatting sqref="AB84:AD91">
    <cfRule type="expression" dxfId="53" priority="70">
      <formula>$AC$67="X"</formula>
    </cfRule>
  </conditionalFormatting>
  <conditionalFormatting sqref="C191:F191">
    <cfRule type="expression" dxfId="52" priority="68">
      <formula>$AC$62="X"</formula>
    </cfRule>
  </conditionalFormatting>
  <conditionalFormatting sqref="V301:AB310">
    <cfRule type="expression" dxfId="51" priority="67">
      <formula>$AC301="X"</formula>
    </cfRule>
  </conditionalFormatting>
  <conditionalFormatting sqref="AC301:AC310 V301:AA310">
    <cfRule type="expression" dxfId="50" priority="66">
      <formula>$AB301="x"</formula>
    </cfRule>
  </conditionalFormatting>
  <conditionalFormatting sqref="P350:T355">
    <cfRule type="expression" dxfId="49" priority="65">
      <formula>$U350="X"</formula>
    </cfRule>
  </conditionalFormatting>
  <conditionalFormatting sqref="O366:W371">
    <cfRule type="expression" dxfId="48" priority="64">
      <formula>$X366="X"</formula>
    </cfRule>
  </conditionalFormatting>
  <conditionalFormatting sqref="B417:E417 Q424:T426">
    <cfRule type="expression" dxfId="47" priority="63">
      <formula>OR($J$410="X",$R$410="X")</formula>
    </cfRule>
  </conditionalFormatting>
  <conditionalFormatting sqref="Q603:Z606 M582:Y585 R535:X538 G556:AB559 L493:Y496 K514:AB517">
    <cfRule type="expression" dxfId="46" priority="62">
      <formula>COUNTIF($C$484:$C$485,"X")&gt;0</formula>
    </cfRule>
  </conditionalFormatting>
  <conditionalFormatting sqref="P493:Y496">
    <cfRule type="expression" dxfId="45" priority="59">
      <formula>OR($L493=4,$L493=9)</formula>
    </cfRule>
  </conditionalFormatting>
  <conditionalFormatting sqref="R535:V538">
    <cfRule type="expression" dxfId="44" priority="58">
      <formula>$W535="x"</formula>
    </cfRule>
  </conditionalFormatting>
  <conditionalFormatting sqref="R535:T538 V535:V538">
    <cfRule type="expression" dxfId="43" priority="57">
      <formula>$U535="x"</formula>
    </cfRule>
  </conditionalFormatting>
  <conditionalFormatting sqref="I678:AD682 B643:E643 D645:F645 D647:F647 K656:Z659 I695:AD703 I715:AD730 I742:AD749">
    <cfRule type="expression" dxfId="42" priority="55">
      <formula>COUNTIF($C$637:$C$638,"x")&gt;0</formula>
    </cfRule>
  </conditionalFormatting>
  <conditionalFormatting sqref="P788:Y793 J806:X811 O826:AB831 AC826:AD826">
    <cfRule type="expression" dxfId="41" priority="53">
      <formula>COUNTIF($C$778:$C$779,"x")&gt;0</formula>
    </cfRule>
  </conditionalFormatting>
  <conditionalFormatting sqref="P788:T793">
    <cfRule type="expression" dxfId="40" priority="52">
      <formula>$U788="X"</formula>
    </cfRule>
  </conditionalFormatting>
  <conditionalFormatting sqref="J806:U811">
    <cfRule type="expression" dxfId="39" priority="51">
      <formula>$V806="X"</formula>
    </cfRule>
  </conditionalFormatting>
  <conditionalFormatting sqref="Q858:T867 B851:E851">
    <cfRule type="expression" dxfId="38" priority="50">
      <formula>OR($J$845="x",$R$845="x")</formula>
    </cfRule>
  </conditionalFormatting>
  <conditionalFormatting sqref="X912:AA925 J924:W924 C939:AD939">
    <cfRule type="expression" dxfId="37" priority="48">
      <formula>COUNTIF($C$903:$C$904,"x")&gt;0</formula>
    </cfRule>
  </conditionalFormatting>
  <conditionalFormatting sqref="X912:AA924 J924:W924">
    <cfRule type="expression" dxfId="36" priority="47">
      <formula>$X$925="X"</formula>
    </cfRule>
  </conditionalFormatting>
  <conditionalFormatting sqref="O962:V966">
    <cfRule type="expression" dxfId="35" priority="46">
      <formula>COUNTIF($P$950:$R$951,"X")&gt;0</formula>
    </cfRule>
  </conditionalFormatting>
  <conditionalFormatting sqref="O973:X977">
    <cfRule type="expression" dxfId="34" priority="45">
      <formula>COUNTIF($S$950:$U$951,"X")&gt;0</formula>
    </cfRule>
  </conditionalFormatting>
  <conditionalFormatting sqref="O983:V987">
    <cfRule type="expression" dxfId="33" priority="44">
      <formula>COUNTIF($V$950:$X$951,"X")&gt;0</formula>
    </cfRule>
  </conditionalFormatting>
  <conditionalFormatting sqref="O994:V998">
    <cfRule type="expression" dxfId="32" priority="43">
      <formula>COUNTIF($Y$950:$AA$951,"X")&gt;0</formula>
    </cfRule>
  </conditionalFormatting>
  <conditionalFormatting sqref="O962:T966">
    <cfRule type="expression" dxfId="31" priority="42">
      <formula>$U962="x"</formula>
    </cfRule>
  </conditionalFormatting>
  <conditionalFormatting sqref="O966:T966">
    <cfRule type="expression" dxfId="30" priority="41">
      <formula>$U$966="x"</formula>
    </cfRule>
  </conditionalFormatting>
  <conditionalFormatting sqref="U965:V966">
    <cfRule type="expression" dxfId="29" priority="39">
      <formula>COUNTIF($O$962:$T$966,"x")=3</formula>
    </cfRule>
  </conditionalFormatting>
  <conditionalFormatting sqref="W976:X977">
    <cfRule type="expression" dxfId="28" priority="38">
      <formula>COUNTIF($O$973:$V$977,"X")=4</formula>
    </cfRule>
  </conditionalFormatting>
  <conditionalFormatting sqref="O973:V977">
    <cfRule type="expression" dxfId="27" priority="37">
      <formula>$W973="X"</formula>
    </cfRule>
  </conditionalFormatting>
  <conditionalFormatting sqref="U986:V987">
    <cfRule type="expression" dxfId="26" priority="36">
      <formula>COUNTIF($O$983:$T$987,"X")=3</formula>
    </cfRule>
  </conditionalFormatting>
  <conditionalFormatting sqref="U997:V998">
    <cfRule type="expression" dxfId="25" priority="35">
      <formula>COUNTIF($O$994:$T$998,"X")=3</formula>
    </cfRule>
  </conditionalFormatting>
  <conditionalFormatting sqref="O1008:AB1012">
    <cfRule type="expression" dxfId="24" priority="34">
      <formula>COUNTIF($L$1011:$N$1012,"X")&gt;0</formula>
    </cfRule>
  </conditionalFormatting>
  <conditionalFormatting sqref="N1038:AD1042 N1051:Y1054">
    <cfRule type="expression" dxfId="23" priority="33">
      <formula>COUNTIF($C$1030:$C$1031,"X")&gt;0</formula>
    </cfRule>
  </conditionalFormatting>
  <conditionalFormatting sqref="R1038:AD1042">
    <cfRule type="expression" dxfId="22" priority="31">
      <formula>COUNTIF($N$1041:$Q$1042,"X")&gt;0</formula>
    </cfRule>
  </conditionalFormatting>
  <conditionalFormatting sqref="P947:P951 S947:AA951">
    <cfRule type="expression" dxfId="21" priority="384">
      <formula>OR($C$1078="X",$C$1079="X")</formula>
    </cfRule>
  </conditionalFormatting>
  <conditionalFormatting sqref="C1136:C1140 I1090:S1090 N1100:S1104 C1085:C1092 S1113:W1120">
    <cfRule type="expression" dxfId="20" priority="25">
      <formula>COUNTIF($C$1077:$C$1078,"x")&gt;0</formula>
    </cfRule>
  </conditionalFormatting>
  <conditionalFormatting sqref="S1113:W1120">
    <cfRule type="expression" dxfId="19" priority="24">
      <formula>COUNTIF($N$1103:$S$1104,"x")&gt;0</formula>
    </cfRule>
  </conditionalFormatting>
  <conditionalFormatting sqref="S1162:W1176">
    <cfRule type="expression" dxfId="18" priority="23">
      <formula>COUNTIF($N$1153:$S$1154,"x")&gt;0</formula>
    </cfRule>
  </conditionalFormatting>
  <conditionalFormatting sqref="S1162:W1174">
    <cfRule type="expression" dxfId="17" priority="22">
      <formula>COUNTIF($S$1175:$W$1176,"x")&gt;0</formula>
    </cfRule>
  </conditionalFormatting>
  <conditionalFormatting sqref="N1230:S1234 Z1204:AC1212">
    <cfRule type="expression" dxfId="16" priority="19">
      <formula>COUNTIF($C$1194:$C$1195,"X")&gt;0</formula>
    </cfRule>
  </conditionalFormatting>
  <conditionalFormatting sqref="Q1267:Z1271">
    <cfRule type="expression" dxfId="15" priority="18">
      <formula>COUNTIF($N$1270:$P$1271,"X")&gt;0</formula>
    </cfRule>
  </conditionalFormatting>
  <conditionalFormatting sqref="C1296:C1305 I1304:AD1304 B1315:Y1315 C1348:C1352 B1320:N1320">
    <cfRule type="expression" dxfId="14" priority="17">
      <formula>COUNTIF($C$1288:$C$1289,"x")&gt;0</formula>
    </cfRule>
  </conditionalFormatting>
  <conditionalFormatting sqref="B1315:K1315">
    <cfRule type="expression" dxfId="13" priority="16">
      <formula>$L$1315="x"</formula>
    </cfRule>
  </conditionalFormatting>
  <conditionalFormatting sqref="M1315:X1315">
    <cfRule type="expression" dxfId="12" priority="15">
      <formula>$Y$1315="x"</formula>
    </cfRule>
  </conditionalFormatting>
  <conditionalFormatting sqref="B1320:E1320">
    <cfRule type="expression" dxfId="11" priority="14">
      <formula>$F$1320="x"</formula>
    </cfRule>
  </conditionalFormatting>
  <conditionalFormatting sqref="G1320:M1320">
    <cfRule type="expression" dxfId="10" priority="13">
      <formula>$N$1320="x"</formula>
    </cfRule>
  </conditionalFormatting>
  <conditionalFormatting sqref="O223:AD271">
    <cfRule type="expression" dxfId="9" priority="10">
      <formula>OR($L223=2,$L223=9)</formula>
    </cfRule>
  </conditionalFormatting>
  <conditionalFormatting sqref="L223:AC271">
    <cfRule type="expression" dxfId="8" priority="9">
      <formula>$AD223="x"</formula>
    </cfRule>
  </conditionalFormatting>
  <conditionalFormatting sqref="V223:AA271 AC223:AC271">
    <cfRule type="expression" dxfId="7" priority="8">
      <formula>$AB223="x"</formula>
    </cfRule>
  </conditionalFormatting>
  <conditionalFormatting sqref="V223:AB271">
    <cfRule type="expression" dxfId="6" priority="7">
      <formula>$AC223="x"</formula>
    </cfRule>
  </conditionalFormatting>
  <conditionalFormatting sqref="Z1204:AC1211">
    <cfRule type="expression" dxfId="5" priority="6">
      <formula>$Z$1212="x"</formula>
    </cfRule>
  </conditionalFormatting>
  <conditionalFormatting sqref="J924:W924">
    <cfRule type="expression" dxfId="4" priority="5">
      <formula>COUNTIF($C$903:$C$904,"x")&gt;0</formula>
    </cfRule>
  </conditionalFormatting>
  <conditionalFormatting sqref="J924:W924">
    <cfRule type="expression" dxfId="3" priority="4">
      <formula>$X$925="X"</formula>
    </cfRule>
  </conditionalFormatting>
  <conditionalFormatting sqref="J924:W924">
    <cfRule type="expression" dxfId="2" priority="3">
      <formula>OR($X$924=4,$X$924=9)</formula>
    </cfRule>
  </conditionalFormatting>
  <conditionalFormatting sqref="I743:J743">
    <cfRule type="expression" dxfId="1" priority="2">
      <formula>#REF!="X"</formula>
    </cfRule>
  </conditionalFormatting>
  <conditionalFormatting sqref="K743:L743">
    <cfRule type="expression" dxfId="0" priority="1">
      <formula>#REF!="X"</formula>
    </cfRule>
  </conditionalFormatting>
  <dataValidations count="7">
    <dataValidation type="list" allowBlank="1" showInputMessage="1" showErrorMessage="1" sqref="C1348:C1352 C1296:C1305 C1285:C1289 N1267:Z1271 C1252:C1256 C1241:C1245 N1230:S1234 B1315:Y1315 B1320:N1320 S1175:W1176 S1119:W1120 C1085:C1092 N1038:AD1042 Q603:X606 W514:Z517 C481:C485 V301:AC310 AB384:AE399 R340 U350:Y355 B340 J340 B410 J410 R410 N471:U475 B40:B48 AC63:AD67 V223:AD271 R109 J109 B109 R535:V538 G556:Z559 M582:W585 C766:C770 C775:C779 U788:Y793 AB826:AD831 B845 J845 R845 C900:C904 P947:AA951 X925:AA925 O973:X977 O983:V987 O994:V998 L1008:AB1012 C1027:C1031 C634:C638 Z1212:AC1212 C1074:C1078 O962:V966 N1100:S1104 C1136:C1140 N1150:S1154 C1191:C1195">
      <formula1>$AG$3:$AG$4</formula1>
    </dataValidation>
    <dataValidation type="list" allowBlank="1" showInputMessage="1" showErrorMessage="1" sqref="AB801:AD801 AB346:AD346 AB784:AD784">
      <formula1>#REF!</formula1>
    </dataValidation>
    <dataValidation type="whole" allowBlank="1" showInputMessage="1" showErrorMessage="1" error="La celda sólo acepta valores hasta el 1,000,000. En caso de requerir ayuda contacte a su enlace en la Coordinación Estatal." sqref="B131:G131 B133:G133">
      <formula1>0</formula1>
      <formula2>1000000</formula2>
    </dataValidation>
    <dataValidation type="list" allowBlank="1" showInputMessage="1" showErrorMessage="1" sqref="Y63:AB67 L223:N271 X123:AA123 N301:Q310">
      <formula1>$AI$3:$AI$6</formula1>
    </dataValidation>
    <dataValidation type="list" allowBlank="1" showInputMessage="1" showErrorMessage="1" sqref="U63:X67">
      <formula1>$AH$3:$AH$9</formula1>
    </dataValidation>
    <dataValidation type="list" allowBlank="1" showInputMessage="1" showErrorMessage="1" sqref="R301:U310 R223:U271">
      <formula1>$AJ$3:$AJ$14</formula1>
    </dataValidation>
    <dataValidation type="list" allowBlank="1" showInputMessage="1" showErrorMessage="1" sqref="L493:Y496 Z1204:AC1211 S1162:W1174 S1113:W1118 X912:AA924 K514:V517 W656:Z659 N887:AB887 N1051:U1054">
      <formula1>$AH$3:$AH$8</formula1>
    </dataValidation>
  </dataValidations>
  <hyperlinks>
    <hyperlink ref="AA7:AD7" location="Índice!A1" display="Índice"/>
  </hyperlinks>
  <printOptions horizontalCentered="1"/>
  <pageMargins left="0.70866141732283472" right="0.70866141732283472" top="0.74803149606299213" bottom="0.74803149606299213" header="0.31496062992125984" footer="0.31496062992125984"/>
  <pageSetup scale="82" fitToHeight="0" orientation="portrait" r:id="rId1"/>
  <headerFooter>
    <oddHeader xml:space="preserve">&amp;CMódulo 2Cuestionario </oddHeader>
    <oddFooter>&amp;LCenso Nacional de Gobiernos Municipales y Delegacionales 2017&amp;R&amp;P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85"/>
  <sheetViews>
    <sheetView topLeftCell="A144" zoomScaleNormal="100" zoomScaleSheetLayoutView="100" workbookViewId="0">
      <selection activeCell="C195" sqref="C195:AD195"/>
    </sheetView>
  </sheetViews>
  <sheetFormatPr baseColWidth="10" defaultColWidth="0" defaultRowHeight="15" customHeight="1" zeroHeight="1" x14ac:dyDescent="0.25"/>
  <cols>
    <col min="1" max="2" width="3.7109375" style="100" customWidth="1"/>
    <col min="3" max="13" width="3.7109375" style="1" customWidth="1"/>
    <col min="14" max="15" width="3.7109375" style="100" customWidth="1"/>
    <col min="16" max="31" width="3.7109375" style="1" customWidth="1"/>
    <col min="32" max="16384" width="11.42578125" style="166" hidden="1"/>
  </cols>
  <sheetData>
    <row r="1" spans="1:32" s="140" customFormat="1" ht="15.75" customHeight="1" x14ac:dyDescent="0.25">
      <c r="A1" s="87"/>
      <c r="B1" s="1293" t="s">
        <v>4</v>
      </c>
      <c r="C1" s="1293"/>
      <c r="D1" s="1293"/>
      <c r="E1" s="1293"/>
      <c r="F1" s="1293"/>
      <c r="G1" s="1293"/>
      <c r="H1" s="1293"/>
      <c r="I1" s="1293"/>
      <c r="J1" s="1293"/>
      <c r="K1" s="1293"/>
      <c r="L1" s="1293"/>
      <c r="M1" s="1293"/>
      <c r="N1" s="1293"/>
      <c r="O1" s="1293"/>
      <c r="P1" s="1293"/>
      <c r="Q1" s="1293"/>
      <c r="R1" s="1293"/>
      <c r="S1" s="1293"/>
      <c r="T1" s="1293"/>
      <c r="U1" s="1293"/>
      <c r="V1" s="1293"/>
      <c r="W1" s="1293"/>
      <c r="X1" s="1293"/>
      <c r="Y1" s="1293"/>
      <c r="Z1" s="1293"/>
      <c r="AA1" s="1293"/>
      <c r="AB1" s="1293"/>
      <c r="AC1" s="1293"/>
      <c r="AD1" s="1293"/>
      <c r="AE1" s="88"/>
    </row>
    <row r="2" spans="1:32" s="140" customFormat="1" ht="15.75" customHeight="1" x14ac:dyDescent="0.25">
      <c r="A2" s="87"/>
      <c r="B2" s="1293"/>
      <c r="C2" s="1293"/>
      <c r="D2" s="1293"/>
      <c r="E2" s="1293"/>
      <c r="F2" s="1293"/>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88"/>
    </row>
    <row r="3" spans="1:32" s="140" customFormat="1" ht="15.75" customHeight="1" x14ac:dyDescent="0.25">
      <c r="A3" s="87"/>
      <c r="B3" s="1293"/>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88"/>
    </row>
    <row r="4" spans="1:32" s="140" customFormat="1" ht="15.75" customHeight="1" x14ac:dyDescent="0.25">
      <c r="A4" s="87"/>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88"/>
    </row>
    <row r="5" spans="1:32" s="140" customFormat="1" ht="15.75" customHeight="1" x14ac:dyDescent="0.25">
      <c r="A5" s="89"/>
      <c r="B5" s="1293"/>
      <c r="C5" s="1293"/>
      <c r="D5" s="1293"/>
      <c r="E5" s="1293"/>
      <c r="F5" s="1293"/>
      <c r="G5" s="1293"/>
      <c r="H5" s="1293"/>
      <c r="I5" s="1293"/>
      <c r="J5" s="1293"/>
      <c r="K5" s="1293"/>
      <c r="L5" s="1293"/>
      <c r="M5" s="1293"/>
      <c r="N5" s="1293"/>
      <c r="O5" s="1293"/>
      <c r="P5" s="1293"/>
      <c r="Q5" s="1293"/>
      <c r="R5" s="1293"/>
      <c r="S5" s="1293"/>
      <c r="T5" s="1293"/>
      <c r="U5" s="1293"/>
      <c r="V5" s="1293"/>
      <c r="W5" s="1293"/>
      <c r="X5" s="1293"/>
      <c r="Y5" s="1293"/>
      <c r="Z5" s="1293"/>
      <c r="AA5" s="1293"/>
      <c r="AB5" s="1293"/>
      <c r="AC5" s="1293"/>
      <c r="AD5" s="1293"/>
      <c r="AE5" s="90"/>
    </row>
    <row r="6" spans="1:32" s="140" customFormat="1" ht="63.75" customHeight="1" x14ac:dyDescent="0.25">
      <c r="A6" s="89"/>
      <c r="B6" s="1293"/>
      <c r="C6" s="1293"/>
      <c r="D6" s="1293"/>
      <c r="E6" s="1293"/>
      <c r="F6" s="1293"/>
      <c r="G6" s="1293"/>
      <c r="H6" s="1293"/>
      <c r="I6" s="1293"/>
      <c r="J6" s="1293"/>
      <c r="K6" s="1293"/>
      <c r="L6" s="1293"/>
      <c r="M6" s="1293"/>
      <c r="N6" s="1293"/>
      <c r="O6" s="1293"/>
      <c r="P6" s="1293"/>
      <c r="Q6" s="1293"/>
      <c r="R6" s="1293"/>
      <c r="S6" s="1293"/>
      <c r="T6" s="1293"/>
      <c r="U6" s="1293"/>
      <c r="V6" s="1293"/>
      <c r="W6" s="1293"/>
      <c r="X6" s="1293"/>
      <c r="Y6" s="1293"/>
      <c r="Z6" s="1293"/>
      <c r="AA6" s="1293"/>
      <c r="AB6" s="1293"/>
      <c r="AC6" s="1293"/>
      <c r="AD6" s="1293"/>
      <c r="AE6" s="90"/>
    </row>
    <row r="7" spans="1:32" s="140" customFormat="1" ht="15" customHeight="1" x14ac:dyDescent="0.25">
      <c r="A7" s="89"/>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1296" t="s">
        <v>5</v>
      </c>
      <c r="AB7" s="1296"/>
      <c r="AC7" s="1296"/>
      <c r="AD7" s="1296"/>
      <c r="AE7" s="90"/>
    </row>
    <row r="8" spans="1:32" s="140" customFormat="1" ht="15" hidden="1" customHeight="1" x14ac:dyDescent="0.25">
      <c r="A8" s="89"/>
      <c r="B8" s="834" t="str">
        <f>IF(Presentación!$B$9="","",Presentación!$B$9)</f>
        <v/>
      </c>
      <c r="C8" s="835"/>
      <c r="D8" s="835"/>
      <c r="E8" s="835"/>
      <c r="F8" s="835"/>
      <c r="G8" s="835"/>
      <c r="H8" s="835"/>
      <c r="I8" s="835"/>
      <c r="J8" s="835"/>
      <c r="K8" s="835"/>
      <c r="L8" s="836"/>
      <c r="M8" s="662"/>
      <c r="N8" s="170" t="str">
        <f>IF(Presentación!$N$9="","",Presentación!$N$9)</f>
        <v/>
      </c>
      <c r="O8" s="252"/>
      <c r="P8" s="252"/>
      <c r="Q8" s="252"/>
      <c r="R8" s="252"/>
      <c r="S8" s="252"/>
      <c r="T8" s="252"/>
      <c r="U8" s="252"/>
      <c r="V8" s="252"/>
      <c r="W8" s="252"/>
      <c r="X8" s="252"/>
      <c r="Y8" s="252"/>
      <c r="Z8" s="252"/>
      <c r="AA8" s="250"/>
      <c r="AB8" s="250"/>
      <c r="AC8" s="250"/>
      <c r="AD8" s="250"/>
      <c r="AE8" s="90"/>
    </row>
    <row r="9" spans="1:32" s="140" customFormat="1" ht="15" customHeight="1" x14ac:dyDescent="0.25">
      <c r="A9" s="89"/>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90"/>
    </row>
    <row r="10" spans="1:32" s="96" customFormat="1" ht="33.75" customHeight="1" x14ac:dyDescent="0.25">
      <c r="A10" s="91"/>
      <c r="B10" s="1294" t="s">
        <v>845</v>
      </c>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92"/>
    </row>
    <row r="11" spans="1:32" s="96" customFormat="1" ht="15" customHeight="1" x14ac:dyDescent="0.25">
      <c r="A11" s="93"/>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5"/>
      <c r="AF11" s="345"/>
    </row>
    <row r="12" spans="1:32" s="553" customFormat="1" ht="15" customHeight="1" x14ac:dyDescent="0.25">
      <c r="A12" s="93"/>
      <c r="B12" s="552" t="s">
        <v>163</v>
      </c>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95"/>
    </row>
    <row r="13" spans="1:32" s="553" customFormat="1" ht="27" customHeight="1" x14ac:dyDescent="0.25">
      <c r="A13" s="93"/>
      <c r="B13" s="552"/>
      <c r="C13" s="1287" t="s">
        <v>164</v>
      </c>
      <c r="D13" s="1287"/>
      <c r="E13" s="1287"/>
      <c r="F13" s="1287"/>
      <c r="G13" s="1287"/>
      <c r="H13" s="1287"/>
      <c r="I13" s="1287"/>
      <c r="J13" s="1287"/>
      <c r="K13" s="1287"/>
      <c r="L13" s="1287"/>
      <c r="M13" s="1287"/>
      <c r="N13" s="1287"/>
      <c r="O13" s="1287"/>
      <c r="P13" s="1287"/>
      <c r="Q13" s="1287"/>
      <c r="R13" s="1287"/>
      <c r="S13" s="1287"/>
      <c r="T13" s="1287"/>
      <c r="U13" s="1287"/>
      <c r="V13" s="1287"/>
      <c r="W13" s="1287"/>
      <c r="X13" s="1287"/>
      <c r="Y13" s="1287"/>
      <c r="Z13" s="1287"/>
      <c r="AA13" s="1287"/>
      <c r="AB13" s="1287"/>
      <c r="AC13" s="1287"/>
      <c r="AD13" s="1287"/>
      <c r="AE13" s="95"/>
    </row>
    <row r="14" spans="1:32" s="553" customFormat="1" ht="11.25" customHeight="1" x14ac:dyDescent="0.25">
      <c r="A14" s="93"/>
      <c r="B14" s="552"/>
      <c r="C14" s="549"/>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95"/>
    </row>
    <row r="15" spans="1:32" s="553" customFormat="1" ht="12.75" x14ac:dyDescent="0.25">
      <c r="A15" s="93"/>
      <c r="B15" s="552" t="s">
        <v>691</v>
      </c>
      <c r="C15" s="552"/>
      <c r="D15" s="552"/>
      <c r="E15" s="552"/>
      <c r="F15" s="552"/>
      <c r="G15" s="552"/>
      <c r="H15" s="552"/>
      <c r="I15" s="552"/>
      <c r="J15" s="552"/>
      <c r="K15" s="552"/>
      <c r="L15" s="552"/>
      <c r="M15" s="552"/>
      <c r="N15" s="552"/>
      <c r="O15" s="552"/>
      <c r="P15" s="552"/>
      <c r="Q15" s="552"/>
      <c r="R15" s="552"/>
      <c r="S15" s="552"/>
      <c r="T15" s="552"/>
      <c r="U15" s="552"/>
      <c r="V15" s="552"/>
      <c r="W15" s="552"/>
      <c r="X15" s="552"/>
      <c r="Y15" s="552"/>
      <c r="Z15" s="552"/>
      <c r="AA15" s="552"/>
      <c r="AB15" s="552"/>
      <c r="AC15" s="552"/>
      <c r="AD15" s="552"/>
      <c r="AE15" s="95"/>
    </row>
    <row r="16" spans="1:32" s="553" customFormat="1" ht="41.25" customHeight="1" x14ac:dyDescent="0.25">
      <c r="A16" s="93"/>
      <c r="B16" s="552"/>
      <c r="C16" s="1303" t="s">
        <v>165</v>
      </c>
      <c r="D16" s="1303"/>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95"/>
    </row>
    <row r="17" spans="1:31" s="553" customFormat="1" ht="44.25" customHeight="1" x14ac:dyDescent="0.25">
      <c r="A17" s="93"/>
      <c r="B17" s="552"/>
      <c r="C17" s="1303" t="s">
        <v>166</v>
      </c>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c r="AA17" s="1303"/>
      <c r="AB17" s="1303"/>
      <c r="AC17" s="1303"/>
      <c r="AD17" s="1303"/>
      <c r="AE17" s="95"/>
    </row>
    <row r="18" spans="1:31" s="553" customFormat="1" ht="54.75" customHeight="1" x14ac:dyDescent="0.25">
      <c r="A18" s="93"/>
      <c r="B18" s="552"/>
      <c r="C18" s="1303" t="s">
        <v>788</v>
      </c>
      <c r="D18" s="1303"/>
      <c r="E18" s="1303"/>
      <c r="F18" s="1303"/>
      <c r="G18" s="1303"/>
      <c r="H18" s="1303"/>
      <c r="I18" s="1303"/>
      <c r="J18" s="1303"/>
      <c r="K18" s="1303"/>
      <c r="L18" s="1303"/>
      <c r="M18" s="1303"/>
      <c r="N18" s="1303"/>
      <c r="O18" s="1303"/>
      <c r="P18" s="1303"/>
      <c r="Q18" s="1303"/>
      <c r="R18" s="1303"/>
      <c r="S18" s="1303"/>
      <c r="T18" s="1303"/>
      <c r="U18" s="1303"/>
      <c r="V18" s="1303"/>
      <c r="W18" s="1303"/>
      <c r="X18" s="1303"/>
      <c r="Y18" s="1303"/>
      <c r="Z18" s="1303"/>
      <c r="AA18" s="1303"/>
      <c r="AB18" s="1303"/>
      <c r="AC18" s="1303"/>
      <c r="AD18" s="1303"/>
      <c r="AE18" s="95"/>
    </row>
    <row r="19" spans="1:31" s="553" customFormat="1" ht="68.25" customHeight="1" x14ac:dyDescent="0.25">
      <c r="A19" s="93"/>
      <c r="B19" s="552"/>
      <c r="C19" s="1303" t="s">
        <v>789</v>
      </c>
      <c r="D19" s="1303"/>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95"/>
    </row>
    <row r="20" spans="1:31" s="553" customFormat="1" ht="31.5" customHeight="1" x14ac:dyDescent="0.25">
      <c r="A20" s="93"/>
      <c r="B20" s="552"/>
      <c r="C20" s="1304" t="s">
        <v>790</v>
      </c>
      <c r="D20" s="1303"/>
      <c r="E20" s="1303"/>
      <c r="F20" s="1303"/>
      <c r="G20" s="1303"/>
      <c r="H20" s="1303"/>
      <c r="I20" s="1303"/>
      <c r="J20" s="1303"/>
      <c r="K20" s="1303"/>
      <c r="L20" s="1303"/>
      <c r="M20" s="1303"/>
      <c r="N20" s="1303"/>
      <c r="O20" s="1303"/>
      <c r="P20" s="1303"/>
      <c r="Q20" s="1303"/>
      <c r="R20" s="1303"/>
      <c r="S20" s="1303"/>
      <c r="T20" s="1303"/>
      <c r="U20" s="1303"/>
      <c r="V20" s="1303"/>
      <c r="W20" s="1303"/>
      <c r="X20" s="1303"/>
      <c r="Y20" s="1303"/>
      <c r="Z20" s="1303"/>
      <c r="AA20" s="1303"/>
      <c r="AB20" s="1303"/>
      <c r="AC20" s="1303"/>
      <c r="AD20" s="1303"/>
      <c r="AE20" s="95"/>
    </row>
    <row r="21" spans="1:31" s="553" customFormat="1" ht="51.75" customHeight="1" x14ac:dyDescent="0.25">
      <c r="A21" s="93"/>
      <c r="B21" s="552"/>
      <c r="C21" s="1303" t="s">
        <v>791</v>
      </c>
      <c r="D21" s="1303"/>
      <c r="E21" s="1303"/>
      <c r="F21" s="1303"/>
      <c r="G21" s="1303"/>
      <c r="H21" s="1303"/>
      <c r="I21" s="1303"/>
      <c r="J21" s="1303"/>
      <c r="K21" s="1303"/>
      <c r="L21" s="1303"/>
      <c r="M21" s="1303"/>
      <c r="N21" s="1303"/>
      <c r="O21" s="1303"/>
      <c r="P21" s="1303"/>
      <c r="Q21" s="1303"/>
      <c r="R21" s="1303"/>
      <c r="S21" s="1303"/>
      <c r="T21" s="1303"/>
      <c r="U21" s="1303"/>
      <c r="V21" s="1303"/>
      <c r="W21" s="1303"/>
      <c r="X21" s="1303"/>
      <c r="Y21" s="1303"/>
      <c r="Z21" s="1303"/>
      <c r="AA21" s="1303"/>
      <c r="AB21" s="1303"/>
      <c r="AC21" s="1303"/>
      <c r="AD21" s="1303"/>
      <c r="AE21" s="95"/>
    </row>
    <row r="22" spans="1:31" s="553" customFormat="1" ht="54" customHeight="1" x14ac:dyDescent="0.25">
      <c r="A22" s="93"/>
      <c r="B22" s="552"/>
      <c r="C22" s="1303" t="s">
        <v>792</v>
      </c>
      <c r="D22" s="1303"/>
      <c r="E22" s="1303"/>
      <c r="F22" s="1303"/>
      <c r="G22" s="1303"/>
      <c r="H22" s="1303"/>
      <c r="I22" s="1303"/>
      <c r="J22" s="1303"/>
      <c r="K22" s="1303"/>
      <c r="L22" s="1303"/>
      <c r="M22" s="1303"/>
      <c r="N22" s="1303"/>
      <c r="O22" s="1303"/>
      <c r="P22" s="1303"/>
      <c r="Q22" s="1303"/>
      <c r="R22" s="1303"/>
      <c r="S22" s="1303"/>
      <c r="T22" s="1303"/>
      <c r="U22" s="1303"/>
      <c r="V22" s="1303"/>
      <c r="W22" s="1303"/>
      <c r="X22" s="1303"/>
      <c r="Y22" s="1303"/>
      <c r="Z22" s="1303"/>
      <c r="AA22" s="1303"/>
      <c r="AB22" s="1303"/>
      <c r="AC22" s="1303"/>
      <c r="AD22" s="1303"/>
      <c r="AE22" s="95"/>
    </row>
    <row r="23" spans="1:31" s="553" customFormat="1" ht="39" customHeight="1" x14ac:dyDescent="0.25">
      <c r="A23" s="93"/>
      <c r="B23" s="552"/>
      <c r="C23" s="1303" t="s">
        <v>793</v>
      </c>
      <c r="D23" s="1303"/>
      <c r="E23" s="1303"/>
      <c r="F23" s="1303"/>
      <c r="G23" s="1303"/>
      <c r="H23" s="1303"/>
      <c r="I23" s="1303"/>
      <c r="J23" s="1303"/>
      <c r="K23" s="1303"/>
      <c r="L23" s="1303"/>
      <c r="M23" s="1303"/>
      <c r="N23" s="1303"/>
      <c r="O23" s="1303"/>
      <c r="P23" s="1303"/>
      <c r="Q23" s="1303"/>
      <c r="R23" s="1303"/>
      <c r="S23" s="1303"/>
      <c r="T23" s="1303"/>
      <c r="U23" s="1303"/>
      <c r="V23" s="1303"/>
      <c r="W23" s="1303"/>
      <c r="X23" s="1303"/>
      <c r="Y23" s="1303"/>
      <c r="Z23" s="1303"/>
      <c r="AA23" s="1303"/>
      <c r="AB23" s="1303"/>
      <c r="AC23" s="1303"/>
      <c r="AD23" s="1303"/>
      <c r="AE23" s="95"/>
    </row>
    <row r="24" spans="1:31" s="553" customFormat="1" ht="30" customHeight="1" x14ac:dyDescent="0.25">
      <c r="A24" s="93"/>
      <c r="B24" s="552"/>
      <c r="C24" s="1303" t="s">
        <v>794</v>
      </c>
      <c r="D24" s="1303"/>
      <c r="E24" s="1303"/>
      <c r="F24" s="1303"/>
      <c r="G24" s="1303"/>
      <c r="H24" s="1303"/>
      <c r="I24" s="1303"/>
      <c r="J24" s="1303"/>
      <c r="K24" s="1303"/>
      <c r="L24" s="1303"/>
      <c r="M24" s="1303"/>
      <c r="N24" s="1303"/>
      <c r="O24" s="1303"/>
      <c r="P24" s="1303"/>
      <c r="Q24" s="1303"/>
      <c r="R24" s="1303"/>
      <c r="S24" s="1303"/>
      <c r="T24" s="1303"/>
      <c r="U24" s="1303"/>
      <c r="V24" s="1303"/>
      <c r="W24" s="1303"/>
      <c r="X24" s="1303"/>
      <c r="Y24" s="1303"/>
      <c r="Z24" s="1303"/>
      <c r="AA24" s="1303"/>
      <c r="AB24" s="1303"/>
      <c r="AC24" s="1303"/>
      <c r="AD24" s="1303"/>
      <c r="AE24" s="95"/>
    </row>
    <row r="25" spans="1:31" s="553" customFormat="1" ht="43.5" customHeight="1" x14ac:dyDescent="0.25">
      <c r="A25" s="93"/>
      <c r="B25" s="552"/>
      <c r="C25" s="1303" t="s">
        <v>795</v>
      </c>
      <c r="D25" s="1303"/>
      <c r="E25" s="1303"/>
      <c r="F25" s="1303"/>
      <c r="G25" s="1303"/>
      <c r="H25" s="1303"/>
      <c r="I25" s="1303"/>
      <c r="J25" s="1303"/>
      <c r="K25" s="1303"/>
      <c r="L25" s="1303"/>
      <c r="M25" s="1303"/>
      <c r="N25" s="1303"/>
      <c r="O25" s="1303"/>
      <c r="P25" s="1303"/>
      <c r="Q25" s="1303"/>
      <c r="R25" s="1303"/>
      <c r="S25" s="1303"/>
      <c r="T25" s="1303"/>
      <c r="U25" s="1303"/>
      <c r="V25" s="1303"/>
      <c r="W25" s="1303"/>
      <c r="X25" s="1303"/>
      <c r="Y25" s="1303"/>
      <c r="Z25" s="1303"/>
      <c r="AA25" s="1303"/>
      <c r="AB25" s="1303"/>
      <c r="AC25" s="1303"/>
      <c r="AD25" s="1303"/>
      <c r="AE25" s="95"/>
    </row>
    <row r="26" spans="1:31" s="553" customFormat="1" ht="42" customHeight="1" x14ac:dyDescent="0.25">
      <c r="A26" s="93"/>
      <c r="B26" s="552"/>
      <c r="C26" s="1303" t="s">
        <v>796</v>
      </c>
      <c r="D26" s="1303"/>
      <c r="E26" s="1303"/>
      <c r="F26" s="1303"/>
      <c r="G26" s="1303"/>
      <c r="H26" s="1303"/>
      <c r="I26" s="1303"/>
      <c r="J26" s="1303"/>
      <c r="K26" s="1303"/>
      <c r="L26" s="1303"/>
      <c r="M26" s="1303"/>
      <c r="N26" s="1303"/>
      <c r="O26" s="1303"/>
      <c r="P26" s="1303"/>
      <c r="Q26" s="1303"/>
      <c r="R26" s="1303"/>
      <c r="S26" s="1303"/>
      <c r="T26" s="1303"/>
      <c r="U26" s="1303"/>
      <c r="V26" s="1303"/>
      <c r="W26" s="1303"/>
      <c r="X26" s="1303"/>
      <c r="Y26" s="1303"/>
      <c r="Z26" s="1303"/>
      <c r="AA26" s="1303"/>
      <c r="AB26" s="1303"/>
      <c r="AC26" s="1303"/>
      <c r="AD26" s="1303"/>
      <c r="AE26" s="95"/>
    </row>
    <row r="27" spans="1:31" s="553" customFormat="1" ht="44.25" customHeight="1" x14ac:dyDescent="0.25">
      <c r="A27" s="93"/>
      <c r="B27" s="552"/>
      <c r="C27" s="1304" t="s">
        <v>797</v>
      </c>
      <c r="D27" s="1303"/>
      <c r="E27" s="1303"/>
      <c r="F27" s="1303"/>
      <c r="G27" s="1303"/>
      <c r="H27" s="1303"/>
      <c r="I27" s="1303"/>
      <c r="J27" s="1303"/>
      <c r="K27" s="1303"/>
      <c r="L27" s="1303"/>
      <c r="M27" s="1303"/>
      <c r="N27" s="1303"/>
      <c r="O27" s="1303"/>
      <c r="P27" s="1303"/>
      <c r="Q27" s="1303"/>
      <c r="R27" s="1303"/>
      <c r="S27" s="1303"/>
      <c r="T27" s="1303"/>
      <c r="U27" s="1303"/>
      <c r="V27" s="1303"/>
      <c r="W27" s="1303"/>
      <c r="X27" s="1303"/>
      <c r="Y27" s="1303"/>
      <c r="Z27" s="1303"/>
      <c r="AA27" s="1303"/>
      <c r="AB27" s="1303"/>
      <c r="AC27" s="1303"/>
      <c r="AD27" s="1303"/>
      <c r="AE27" s="95"/>
    </row>
    <row r="28" spans="1:31" s="553" customFormat="1" ht="29.25" customHeight="1" x14ac:dyDescent="0.25">
      <c r="A28" s="93"/>
      <c r="B28" s="552"/>
      <c r="C28" s="1304" t="s">
        <v>798</v>
      </c>
      <c r="D28" s="1303"/>
      <c r="E28" s="1303"/>
      <c r="F28" s="1303"/>
      <c r="G28" s="1303"/>
      <c r="H28" s="1303"/>
      <c r="I28" s="1303"/>
      <c r="J28" s="1303"/>
      <c r="K28" s="1303"/>
      <c r="L28" s="1303"/>
      <c r="M28" s="1303"/>
      <c r="N28" s="1303"/>
      <c r="O28" s="1303"/>
      <c r="P28" s="1303"/>
      <c r="Q28" s="1303"/>
      <c r="R28" s="1303"/>
      <c r="S28" s="1303"/>
      <c r="T28" s="1303"/>
      <c r="U28" s="1303"/>
      <c r="V28" s="1303"/>
      <c r="W28" s="1303"/>
      <c r="X28" s="1303"/>
      <c r="Y28" s="1303"/>
      <c r="Z28" s="1303"/>
      <c r="AA28" s="1303"/>
      <c r="AB28" s="1303"/>
      <c r="AC28" s="1303"/>
      <c r="AD28" s="1303"/>
      <c r="AE28" s="95"/>
    </row>
    <row r="29" spans="1:31" s="553" customFormat="1" ht="54" customHeight="1" x14ac:dyDescent="0.25">
      <c r="A29" s="93"/>
      <c r="B29" s="552"/>
      <c r="C29" s="1303" t="s">
        <v>799</v>
      </c>
      <c r="D29" s="1303"/>
      <c r="E29" s="1303"/>
      <c r="F29" s="1303"/>
      <c r="G29" s="1303"/>
      <c r="H29" s="1303"/>
      <c r="I29" s="1303"/>
      <c r="J29" s="1303"/>
      <c r="K29" s="1303"/>
      <c r="L29" s="1303"/>
      <c r="M29" s="1303"/>
      <c r="N29" s="1303"/>
      <c r="O29" s="1303"/>
      <c r="P29" s="1303"/>
      <c r="Q29" s="1303"/>
      <c r="R29" s="1303"/>
      <c r="S29" s="1303"/>
      <c r="T29" s="1303"/>
      <c r="U29" s="1303"/>
      <c r="V29" s="1303"/>
      <c r="W29" s="1303"/>
      <c r="X29" s="1303"/>
      <c r="Y29" s="1303"/>
      <c r="Z29" s="1303"/>
      <c r="AA29" s="1303"/>
      <c r="AB29" s="1303"/>
      <c r="AC29" s="1303"/>
      <c r="AD29" s="1303"/>
      <c r="AE29" s="95"/>
    </row>
    <row r="30" spans="1:31" s="553" customFormat="1" ht="43.5" customHeight="1" x14ac:dyDescent="0.25">
      <c r="A30" s="93"/>
      <c r="B30" s="552"/>
      <c r="C30" s="1303" t="s">
        <v>800</v>
      </c>
      <c r="D30" s="1303"/>
      <c r="E30" s="1303"/>
      <c r="F30" s="1303"/>
      <c r="G30" s="1303"/>
      <c r="H30" s="1303"/>
      <c r="I30" s="1303"/>
      <c r="J30" s="1303"/>
      <c r="K30" s="1303"/>
      <c r="L30" s="1303"/>
      <c r="M30" s="1303"/>
      <c r="N30" s="1303"/>
      <c r="O30" s="1303"/>
      <c r="P30" s="1303"/>
      <c r="Q30" s="1303"/>
      <c r="R30" s="1303"/>
      <c r="S30" s="1303"/>
      <c r="T30" s="1303"/>
      <c r="U30" s="1303"/>
      <c r="V30" s="1303"/>
      <c r="W30" s="1303"/>
      <c r="X30" s="1303"/>
      <c r="Y30" s="1303"/>
      <c r="Z30" s="1303"/>
      <c r="AA30" s="1303"/>
      <c r="AB30" s="1303"/>
      <c r="AC30" s="1303"/>
      <c r="AD30" s="1303"/>
      <c r="AE30" s="95"/>
    </row>
    <row r="31" spans="1:31" s="553" customFormat="1" ht="27.75" customHeight="1" x14ac:dyDescent="0.25">
      <c r="A31" s="93"/>
      <c r="B31" s="552"/>
      <c r="C31" s="1303" t="s">
        <v>801</v>
      </c>
      <c r="D31" s="1303"/>
      <c r="E31" s="1303"/>
      <c r="F31" s="1303"/>
      <c r="G31" s="1303"/>
      <c r="H31" s="1303"/>
      <c r="I31" s="1303"/>
      <c r="J31" s="1303"/>
      <c r="K31" s="1303"/>
      <c r="L31" s="1303"/>
      <c r="M31" s="1303"/>
      <c r="N31" s="1303"/>
      <c r="O31" s="1303"/>
      <c r="P31" s="1303"/>
      <c r="Q31" s="1303"/>
      <c r="R31" s="1303"/>
      <c r="S31" s="1303"/>
      <c r="T31" s="1303"/>
      <c r="U31" s="1303"/>
      <c r="V31" s="1303"/>
      <c r="W31" s="1303"/>
      <c r="X31" s="1303"/>
      <c r="Y31" s="1303"/>
      <c r="Z31" s="1303"/>
      <c r="AA31" s="1303"/>
      <c r="AB31" s="1303"/>
      <c r="AC31" s="1303"/>
      <c r="AD31" s="1303"/>
      <c r="AE31" s="95"/>
    </row>
    <row r="32" spans="1:31" s="553" customFormat="1" ht="33" customHeight="1" x14ac:dyDescent="0.25">
      <c r="A32" s="93"/>
      <c r="B32" s="552"/>
      <c r="C32" s="1304" t="s">
        <v>802</v>
      </c>
      <c r="D32" s="1303"/>
      <c r="E32" s="1303"/>
      <c r="F32" s="1303"/>
      <c r="G32" s="1303"/>
      <c r="H32" s="1303"/>
      <c r="I32" s="1303"/>
      <c r="J32" s="1303"/>
      <c r="K32" s="1303"/>
      <c r="L32" s="1303"/>
      <c r="M32" s="1303"/>
      <c r="N32" s="1303"/>
      <c r="O32" s="1303"/>
      <c r="P32" s="1303"/>
      <c r="Q32" s="1303"/>
      <c r="R32" s="1303"/>
      <c r="S32" s="1303"/>
      <c r="T32" s="1303"/>
      <c r="U32" s="1303"/>
      <c r="V32" s="1303"/>
      <c r="W32" s="1303"/>
      <c r="X32" s="1303"/>
      <c r="Y32" s="1303"/>
      <c r="Z32" s="1303"/>
      <c r="AA32" s="1303"/>
      <c r="AB32" s="1303"/>
      <c r="AC32" s="1303"/>
      <c r="AD32" s="1303"/>
      <c r="AE32" s="95"/>
    </row>
    <row r="33" spans="1:31" s="553" customFormat="1" ht="30.75" customHeight="1" x14ac:dyDescent="0.25">
      <c r="A33" s="93"/>
      <c r="B33" s="552"/>
      <c r="C33" s="1304" t="s">
        <v>803</v>
      </c>
      <c r="D33" s="1303"/>
      <c r="E33" s="1303"/>
      <c r="F33" s="1303"/>
      <c r="G33" s="1303"/>
      <c r="H33" s="1303"/>
      <c r="I33" s="1303"/>
      <c r="J33" s="1303"/>
      <c r="K33" s="1303"/>
      <c r="L33" s="1303"/>
      <c r="M33" s="1303"/>
      <c r="N33" s="1303"/>
      <c r="O33" s="1303"/>
      <c r="P33" s="1303"/>
      <c r="Q33" s="1303"/>
      <c r="R33" s="1303"/>
      <c r="S33" s="1303"/>
      <c r="T33" s="1303"/>
      <c r="U33" s="1303"/>
      <c r="V33" s="1303"/>
      <c r="W33" s="1303"/>
      <c r="X33" s="1303"/>
      <c r="Y33" s="1303"/>
      <c r="Z33" s="1303"/>
      <c r="AA33" s="1303"/>
      <c r="AB33" s="1303"/>
      <c r="AC33" s="1303"/>
      <c r="AD33" s="1303"/>
      <c r="AE33" s="95"/>
    </row>
    <row r="34" spans="1:31" s="553" customFormat="1" ht="19.5" customHeight="1" x14ac:dyDescent="0.25">
      <c r="A34" s="93"/>
      <c r="B34" s="552"/>
      <c r="C34" s="1303" t="s">
        <v>804</v>
      </c>
      <c r="D34" s="1303"/>
      <c r="E34" s="1303"/>
      <c r="F34" s="1303"/>
      <c r="G34" s="1303"/>
      <c r="H34" s="1303"/>
      <c r="I34" s="1303"/>
      <c r="J34" s="1303"/>
      <c r="K34" s="1303"/>
      <c r="L34" s="1303"/>
      <c r="M34" s="1303"/>
      <c r="N34" s="1303"/>
      <c r="O34" s="1303"/>
      <c r="P34" s="1303"/>
      <c r="Q34" s="1303"/>
      <c r="R34" s="1303"/>
      <c r="S34" s="1303"/>
      <c r="T34" s="1303"/>
      <c r="U34" s="1303"/>
      <c r="V34" s="1303"/>
      <c r="W34" s="1303"/>
      <c r="X34" s="1303"/>
      <c r="Y34" s="1303"/>
      <c r="Z34" s="1303"/>
      <c r="AA34" s="1303"/>
      <c r="AB34" s="1303"/>
      <c r="AC34" s="1303"/>
      <c r="AD34" s="1303"/>
      <c r="AE34" s="95"/>
    </row>
    <row r="35" spans="1:31" s="553" customFormat="1" ht="42" customHeight="1" x14ac:dyDescent="0.25">
      <c r="A35" s="93"/>
      <c r="B35" s="552"/>
      <c r="C35" s="1303" t="s">
        <v>805</v>
      </c>
      <c r="D35" s="1303"/>
      <c r="E35" s="1303"/>
      <c r="F35" s="1303"/>
      <c r="G35" s="1303"/>
      <c r="H35" s="1303"/>
      <c r="I35" s="1303"/>
      <c r="J35" s="1303"/>
      <c r="K35" s="1303"/>
      <c r="L35" s="1303"/>
      <c r="M35" s="1303"/>
      <c r="N35" s="1303"/>
      <c r="O35" s="1303"/>
      <c r="P35" s="1303"/>
      <c r="Q35" s="1303"/>
      <c r="R35" s="1303"/>
      <c r="S35" s="1303"/>
      <c r="T35" s="1303"/>
      <c r="U35" s="1303"/>
      <c r="V35" s="1303"/>
      <c r="W35" s="1303"/>
      <c r="X35" s="1303"/>
      <c r="Y35" s="1303"/>
      <c r="Z35" s="1303"/>
      <c r="AA35" s="1303"/>
      <c r="AB35" s="1303"/>
      <c r="AC35" s="1303"/>
      <c r="AD35" s="1303"/>
      <c r="AE35" s="95"/>
    </row>
    <row r="36" spans="1:31" s="553" customFormat="1" ht="30" customHeight="1" x14ac:dyDescent="0.25">
      <c r="A36" s="93"/>
      <c r="B36" s="552"/>
      <c r="C36" s="1304" t="s">
        <v>806</v>
      </c>
      <c r="D36" s="1303"/>
      <c r="E36" s="1303"/>
      <c r="F36" s="1303"/>
      <c r="G36" s="1303"/>
      <c r="H36" s="1303"/>
      <c r="I36" s="1303"/>
      <c r="J36" s="1303"/>
      <c r="K36" s="1303"/>
      <c r="L36" s="1303"/>
      <c r="M36" s="1303"/>
      <c r="N36" s="1303"/>
      <c r="O36" s="1303"/>
      <c r="P36" s="1303"/>
      <c r="Q36" s="1303"/>
      <c r="R36" s="1303"/>
      <c r="S36" s="1303"/>
      <c r="T36" s="1303"/>
      <c r="U36" s="1303"/>
      <c r="V36" s="1303"/>
      <c r="W36" s="1303"/>
      <c r="X36" s="1303"/>
      <c r="Y36" s="1303"/>
      <c r="Z36" s="1303"/>
      <c r="AA36" s="1303"/>
      <c r="AB36" s="1303"/>
      <c r="AC36" s="1303"/>
      <c r="AD36" s="1303"/>
      <c r="AE36" s="95"/>
    </row>
    <row r="37" spans="1:31" s="553" customFormat="1" ht="30.75" customHeight="1" x14ac:dyDescent="0.25">
      <c r="A37" s="93"/>
      <c r="B37" s="552"/>
      <c r="C37" s="1303" t="s">
        <v>807</v>
      </c>
      <c r="D37" s="1303"/>
      <c r="E37" s="1303"/>
      <c r="F37" s="1303"/>
      <c r="G37" s="1303"/>
      <c r="H37" s="1303"/>
      <c r="I37" s="1303"/>
      <c r="J37" s="1303"/>
      <c r="K37" s="1303"/>
      <c r="L37" s="1303"/>
      <c r="M37" s="1303"/>
      <c r="N37" s="1303"/>
      <c r="O37" s="1303"/>
      <c r="P37" s="1303"/>
      <c r="Q37" s="1303"/>
      <c r="R37" s="1303"/>
      <c r="S37" s="1303"/>
      <c r="T37" s="1303"/>
      <c r="U37" s="1303"/>
      <c r="V37" s="1303"/>
      <c r="W37" s="1303"/>
      <c r="X37" s="1303"/>
      <c r="Y37" s="1303"/>
      <c r="Z37" s="1303"/>
      <c r="AA37" s="1303"/>
      <c r="AB37" s="1303"/>
      <c r="AC37" s="1303"/>
      <c r="AD37" s="1303"/>
      <c r="AE37" s="95"/>
    </row>
    <row r="38" spans="1:31" s="553" customFormat="1" ht="41.25" customHeight="1" x14ac:dyDescent="0.25">
      <c r="A38" s="93"/>
      <c r="B38" s="552"/>
      <c r="C38" s="1303" t="s">
        <v>808</v>
      </c>
      <c r="D38" s="1303"/>
      <c r="E38" s="1303"/>
      <c r="F38" s="1303"/>
      <c r="G38" s="1303"/>
      <c r="H38" s="1303"/>
      <c r="I38" s="1303"/>
      <c r="J38" s="1303"/>
      <c r="K38" s="1303"/>
      <c r="L38" s="1303"/>
      <c r="M38" s="1303"/>
      <c r="N38" s="1303"/>
      <c r="O38" s="1303"/>
      <c r="P38" s="1303"/>
      <c r="Q38" s="1303"/>
      <c r="R38" s="1303"/>
      <c r="S38" s="1303"/>
      <c r="T38" s="1303"/>
      <c r="U38" s="1303"/>
      <c r="V38" s="1303"/>
      <c r="W38" s="1303"/>
      <c r="X38" s="1303"/>
      <c r="Y38" s="1303"/>
      <c r="Z38" s="1303"/>
      <c r="AA38" s="1303"/>
      <c r="AB38" s="1303"/>
      <c r="AC38" s="1303"/>
      <c r="AD38" s="1303"/>
      <c r="AE38" s="95"/>
    </row>
    <row r="39" spans="1:31" s="553" customFormat="1" ht="42.75" customHeight="1" x14ac:dyDescent="0.25">
      <c r="A39" s="93"/>
      <c r="B39" s="552"/>
      <c r="C39" s="1303" t="s">
        <v>809</v>
      </c>
      <c r="D39" s="1303"/>
      <c r="E39" s="1303"/>
      <c r="F39" s="1303"/>
      <c r="G39" s="1303"/>
      <c r="H39" s="1303"/>
      <c r="I39" s="1303"/>
      <c r="J39" s="1303"/>
      <c r="K39" s="1303"/>
      <c r="L39" s="1303"/>
      <c r="M39" s="1303"/>
      <c r="N39" s="1303"/>
      <c r="O39" s="1303"/>
      <c r="P39" s="1303"/>
      <c r="Q39" s="1303"/>
      <c r="R39" s="1303"/>
      <c r="S39" s="1303"/>
      <c r="T39" s="1303"/>
      <c r="U39" s="1303"/>
      <c r="V39" s="1303"/>
      <c r="W39" s="1303"/>
      <c r="X39" s="1303"/>
      <c r="Y39" s="1303"/>
      <c r="Z39" s="1303"/>
      <c r="AA39" s="1303"/>
      <c r="AB39" s="1303"/>
      <c r="AC39" s="1303"/>
      <c r="AD39" s="1303"/>
      <c r="AE39" s="95"/>
    </row>
    <row r="40" spans="1:31" s="553" customFormat="1" ht="43.5" customHeight="1" x14ac:dyDescent="0.25">
      <c r="A40" s="93"/>
      <c r="B40" s="552"/>
      <c r="C40" s="1303" t="s">
        <v>810</v>
      </c>
      <c r="D40" s="1303"/>
      <c r="E40" s="1303"/>
      <c r="F40" s="1303"/>
      <c r="G40" s="1303"/>
      <c r="H40" s="1303"/>
      <c r="I40" s="1303"/>
      <c r="J40" s="1303"/>
      <c r="K40" s="1303"/>
      <c r="L40" s="1303"/>
      <c r="M40" s="1303"/>
      <c r="N40" s="1303"/>
      <c r="O40" s="1303"/>
      <c r="P40" s="1303"/>
      <c r="Q40" s="1303"/>
      <c r="R40" s="1303"/>
      <c r="S40" s="1303"/>
      <c r="T40" s="1303"/>
      <c r="U40" s="1303"/>
      <c r="V40" s="1303"/>
      <c r="W40" s="1303"/>
      <c r="X40" s="1303"/>
      <c r="Y40" s="1303"/>
      <c r="Z40" s="1303"/>
      <c r="AA40" s="1303"/>
      <c r="AB40" s="1303"/>
      <c r="AC40" s="1303"/>
      <c r="AD40" s="1303"/>
      <c r="AE40" s="95"/>
    </row>
    <row r="41" spans="1:31" s="553" customFormat="1" ht="31.5" customHeight="1" x14ac:dyDescent="0.25">
      <c r="A41" s="93"/>
      <c r="B41" s="552"/>
      <c r="C41" s="1304" t="s">
        <v>811</v>
      </c>
      <c r="D41" s="1303"/>
      <c r="E41" s="1303"/>
      <c r="F41" s="1303"/>
      <c r="G41" s="1303"/>
      <c r="H41" s="1303"/>
      <c r="I41" s="1303"/>
      <c r="J41" s="1303"/>
      <c r="K41" s="1303"/>
      <c r="L41" s="1303"/>
      <c r="M41" s="1303"/>
      <c r="N41" s="1303"/>
      <c r="O41" s="1303"/>
      <c r="P41" s="1303"/>
      <c r="Q41" s="1303"/>
      <c r="R41" s="1303"/>
      <c r="S41" s="1303"/>
      <c r="T41" s="1303"/>
      <c r="U41" s="1303"/>
      <c r="V41" s="1303"/>
      <c r="W41" s="1303"/>
      <c r="X41" s="1303"/>
      <c r="Y41" s="1303"/>
      <c r="Z41" s="1303"/>
      <c r="AA41" s="1303"/>
      <c r="AB41" s="1303"/>
      <c r="AC41" s="1303"/>
      <c r="AD41" s="1303"/>
      <c r="AE41" s="95"/>
    </row>
    <row r="42" spans="1:31" s="553" customFormat="1" ht="30" customHeight="1" x14ac:dyDescent="0.25">
      <c r="A42" s="93"/>
      <c r="B42" s="552"/>
      <c r="C42" s="1303" t="s">
        <v>812</v>
      </c>
      <c r="D42" s="1303"/>
      <c r="E42" s="1303"/>
      <c r="F42" s="1303"/>
      <c r="G42" s="1303"/>
      <c r="H42" s="1303"/>
      <c r="I42" s="1303"/>
      <c r="J42" s="1303"/>
      <c r="K42" s="1303"/>
      <c r="L42" s="1303"/>
      <c r="M42" s="1303"/>
      <c r="N42" s="1303"/>
      <c r="O42" s="1303"/>
      <c r="P42" s="1303"/>
      <c r="Q42" s="1303"/>
      <c r="R42" s="1303"/>
      <c r="S42" s="1303"/>
      <c r="T42" s="1303"/>
      <c r="U42" s="1303"/>
      <c r="V42" s="1303"/>
      <c r="W42" s="1303"/>
      <c r="X42" s="1303"/>
      <c r="Y42" s="1303"/>
      <c r="Z42" s="1303"/>
      <c r="AA42" s="1303"/>
      <c r="AB42" s="1303"/>
      <c r="AC42" s="1303"/>
      <c r="AD42" s="1303"/>
      <c r="AE42" s="95"/>
    </row>
    <row r="43" spans="1:31" s="553" customFormat="1" ht="44.25" customHeight="1" x14ac:dyDescent="0.25">
      <c r="A43" s="93"/>
      <c r="B43" s="552"/>
      <c r="C43" s="1303" t="s">
        <v>813</v>
      </c>
      <c r="D43" s="1303"/>
      <c r="E43" s="1303"/>
      <c r="F43" s="1303"/>
      <c r="G43" s="1303"/>
      <c r="H43" s="1303"/>
      <c r="I43" s="1303"/>
      <c r="J43" s="1303"/>
      <c r="K43" s="1303"/>
      <c r="L43" s="1303"/>
      <c r="M43" s="1303"/>
      <c r="N43" s="1303"/>
      <c r="O43" s="1303"/>
      <c r="P43" s="1303"/>
      <c r="Q43" s="1303"/>
      <c r="R43" s="1303"/>
      <c r="S43" s="1303"/>
      <c r="T43" s="1303"/>
      <c r="U43" s="1303"/>
      <c r="V43" s="1303"/>
      <c r="W43" s="1303"/>
      <c r="X43" s="1303"/>
      <c r="Y43" s="1303"/>
      <c r="Z43" s="1303"/>
      <c r="AA43" s="1303"/>
      <c r="AB43" s="1303"/>
      <c r="AC43" s="1303"/>
      <c r="AD43" s="1303"/>
      <c r="AE43" s="95"/>
    </row>
    <row r="44" spans="1:31" s="553" customFormat="1" ht="42" customHeight="1" x14ac:dyDescent="0.25">
      <c r="A44" s="93"/>
      <c r="B44" s="552"/>
      <c r="C44" s="1303" t="s">
        <v>814</v>
      </c>
      <c r="D44" s="1303"/>
      <c r="E44" s="1303"/>
      <c r="F44" s="1303"/>
      <c r="G44" s="1303"/>
      <c r="H44" s="1303"/>
      <c r="I44" s="1303"/>
      <c r="J44" s="1303"/>
      <c r="K44" s="1303"/>
      <c r="L44" s="1303"/>
      <c r="M44" s="1303"/>
      <c r="N44" s="1303"/>
      <c r="O44" s="1303"/>
      <c r="P44" s="1303"/>
      <c r="Q44" s="1303"/>
      <c r="R44" s="1303"/>
      <c r="S44" s="1303"/>
      <c r="T44" s="1303"/>
      <c r="U44" s="1303"/>
      <c r="V44" s="1303"/>
      <c r="W44" s="1303"/>
      <c r="X44" s="1303"/>
      <c r="Y44" s="1303"/>
      <c r="Z44" s="1303"/>
      <c r="AA44" s="1303"/>
      <c r="AB44" s="1303"/>
      <c r="AC44" s="1303"/>
      <c r="AD44" s="1303"/>
      <c r="AE44" s="95"/>
    </row>
    <row r="45" spans="1:31" s="553" customFormat="1" ht="12.75" x14ac:dyDescent="0.25">
      <c r="A45" s="93"/>
      <c r="B45" s="552"/>
      <c r="C45" s="1304" t="s">
        <v>815</v>
      </c>
      <c r="D45" s="1303"/>
      <c r="E45" s="1303"/>
      <c r="F45" s="1303"/>
      <c r="G45" s="1303"/>
      <c r="H45" s="1303"/>
      <c r="I45" s="1303"/>
      <c r="J45" s="1303"/>
      <c r="K45" s="1303"/>
      <c r="L45" s="1303"/>
      <c r="M45" s="1303"/>
      <c r="N45" s="1303"/>
      <c r="O45" s="1303"/>
      <c r="P45" s="1303"/>
      <c r="Q45" s="1303"/>
      <c r="R45" s="1303"/>
      <c r="S45" s="1303"/>
      <c r="T45" s="1303"/>
      <c r="U45" s="1303"/>
      <c r="V45" s="1303"/>
      <c r="W45" s="1303"/>
      <c r="X45" s="1303"/>
      <c r="Y45" s="1303"/>
      <c r="Z45" s="1303"/>
      <c r="AA45" s="1303"/>
      <c r="AB45" s="1303"/>
      <c r="AC45" s="1303"/>
      <c r="AD45" s="1303"/>
      <c r="AE45" s="95"/>
    </row>
    <row r="46" spans="1:31" s="553" customFormat="1" ht="31.5" customHeight="1" x14ac:dyDescent="0.25">
      <c r="A46" s="93"/>
      <c r="B46" s="552"/>
      <c r="C46" s="1304" t="s">
        <v>816</v>
      </c>
      <c r="D46" s="1303"/>
      <c r="E46" s="1303"/>
      <c r="F46" s="1303"/>
      <c r="G46" s="1303"/>
      <c r="H46" s="1303"/>
      <c r="I46" s="1303"/>
      <c r="J46" s="1303"/>
      <c r="K46" s="1303"/>
      <c r="L46" s="1303"/>
      <c r="M46" s="1303"/>
      <c r="N46" s="1303"/>
      <c r="O46" s="1303"/>
      <c r="P46" s="1303"/>
      <c r="Q46" s="1303"/>
      <c r="R46" s="1303"/>
      <c r="S46" s="1303"/>
      <c r="T46" s="1303"/>
      <c r="U46" s="1303"/>
      <c r="V46" s="1303"/>
      <c r="W46" s="1303"/>
      <c r="X46" s="1303"/>
      <c r="Y46" s="1303"/>
      <c r="Z46" s="1303"/>
      <c r="AA46" s="1303"/>
      <c r="AB46" s="1303"/>
      <c r="AC46" s="1303"/>
      <c r="AD46" s="1303"/>
      <c r="AE46" s="95"/>
    </row>
    <row r="47" spans="1:31" s="553" customFormat="1" ht="43.5" customHeight="1" x14ac:dyDescent="0.25">
      <c r="A47" s="93"/>
      <c r="B47" s="552"/>
      <c r="C47" s="1303" t="s">
        <v>817</v>
      </c>
      <c r="D47" s="1303"/>
      <c r="E47" s="1303"/>
      <c r="F47" s="1303"/>
      <c r="G47" s="1303"/>
      <c r="H47" s="1303"/>
      <c r="I47" s="1303"/>
      <c r="J47" s="1303"/>
      <c r="K47" s="1303"/>
      <c r="L47" s="1303"/>
      <c r="M47" s="1303"/>
      <c r="N47" s="1303"/>
      <c r="O47" s="1303"/>
      <c r="P47" s="1303"/>
      <c r="Q47" s="1303"/>
      <c r="R47" s="1303"/>
      <c r="S47" s="1303"/>
      <c r="T47" s="1303"/>
      <c r="U47" s="1303"/>
      <c r="V47" s="1303"/>
      <c r="W47" s="1303"/>
      <c r="X47" s="1303"/>
      <c r="Y47" s="1303"/>
      <c r="Z47" s="1303"/>
      <c r="AA47" s="1303"/>
      <c r="AB47" s="1303"/>
      <c r="AC47" s="1303"/>
      <c r="AD47" s="1303"/>
      <c r="AE47" s="95"/>
    </row>
    <row r="48" spans="1:31" s="553" customFormat="1" ht="31.5" customHeight="1" x14ac:dyDescent="0.25">
      <c r="A48" s="93"/>
      <c r="B48" s="552"/>
      <c r="C48" s="1303" t="s">
        <v>818</v>
      </c>
      <c r="D48" s="1303"/>
      <c r="E48" s="1303"/>
      <c r="F48" s="1303"/>
      <c r="G48" s="1303"/>
      <c r="H48" s="1303"/>
      <c r="I48" s="1303"/>
      <c r="J48" s="1303"/>
      <c r="K48" s="1303"/>
      <c r="L48" s="1303"/>
      <c r="M48" s="1303"/>
      <c r="N48" s="1303"/>
      <c r="O48" s="1303"/>
      <c r="P48" s="1303"/>
      <c r="Q48" s="1303"/>
      <c r="R48" s="1303"/>
      <c r="S48" s="1303"/>
      <c r="T48" s="1303"/>
      <c r="U48" s="1303"/>
      <c r="V48" s="1303"/>
      <c r="W48" s="1303"/>
      <c r="X48" s="1303"/>
      <c r="Y48" s="1303"/>
      <c r="Z48" s="1303"/>
      <c r="AA48" s="1303"/>
      <c r="AB48" s="1303"/>
      <c r="AC48" s="1303"/>
      <c r="AD48" s="1303"/>
      <c r="AE48" s="95"/>
    </row>
    <row r="49" spans="1:31" s="553" customFormat="1" ht="12.75" x14ac:dyDescent="0.25">
      <c r="A49" s="93"/>
      <c r="B49" s="552"/>
      <c r="C49" s="1303" t="s">
        <v>819</v>
      </c>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c r="Z49" s="1303"/>
      <c r="AA49" s="1303"/>
      <c r="AB49" s="1303"/>
      <c r="AC49" s="1303"/>
      <c r="AD49" s="1303"/>
      <c r="AE49" s="95"/>
    </row>
    <row r="50" spans="1:31" s="553" customFormat="1" ht="15" customHeight="1" x14ac:dyDescent="0.25">
      <c r="A50" s="93"/>
      <c r="B50" s="552"/>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95"/>
    </row>
    <row r="51" spans="1:31" s="553" customFormat="1" ht="15" customHeight="1" x14ac:dyDescent="0.25">
      <c r="A51" s="93"/>
      <c r="B51" s="552" t="s">
        <v>289</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95"/>
    </row>
    <row r="52" spans="1:31" s="553" customFormat="1" ht="36" customHeight="1" x14ac:dyDescent="0.25">
      <c r="A52" s="93"/>
      <c r="B52" s="552"/>
      <c r="C52" s="1287" t="s">
        <v>881</v>
      </c>
      <c r="D52" s="1287"/>
      <c r="E52" s="1287"/>
      <c r="F52" s="1287"/>
      <c r="G52" s="1287"/>
      <c r="H52" s="1287"/>
      <c r="I52" s="1287"/>
      <c r="J52" s="1287"/>
      <c r="K52" s="1287"/>
      <c r="L52" s="1287"/>
      <c r="M52" s="1287"/>
      <c r="N52" s="1287"/>
      <c r="O52" s="1287"/>
      <c r="P52" s="1287"/>
      <c r="Q52" s="1287"/>
      <c r="R52" s="1287"/>
      <c r="S52" s="1287"/>
      <c r="T52" s="1287"/>
      <c r="U52" s="1287"/>
      <c r="V52" s="1287"/>
      <c r="W52" s="1287"/>
      <c r="X52" s="1287"/>
      <c r="Y52" s="1287"/>
      <c r="Z52" s="1287"/>
      <c r="AA52" s="1287"/>
      <c r="AB52" s="1287"/>
      <c r="AC52" s="1287"/>
      <c r="AD52" s="1287"/>
      <c r="AE52" s="95"/>
    </row>
    <row r="53" spans="1:31" s="553" customFormat="1" ht="15" customHeight="1" x14ac:dyDescent="0.25">
      <c r="A53" s="93"/>
      <c r="B53" s="55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95"/>
    </row>
    <row r="54" spans="1:31" s="553" customFormat="1" ht="15" customHeight="1" x14ac:dyDescent="0.25">
      <c r="A54" s="93"/>
      <c r="B54" s="552" t="s">
        <v>167</v>
      </c>
      <c r="C54" s="552"/>
      <c r="D54" s="552"/>
      <c r="E54" s="552"/>
      <c r="F54" s="552"/>
      <c r="G54" s="552"/>
      <c r="H54" s="552"/>
      <c r="I54" s="552"/>
      <c r="J54" s="552"/>
      <c r="K54" s="552"/>
      <c r="L54" s="552"/>
      <c r="M54" s="552"/>
      <c r="N54" s="552"/>
      <c r="O54" s="552"/>
      <c r="P54" s="552"/>
      <c r="Q54" s="552"/>
      <c r="R54" s="552"/>
      <c r="S54" s="552"/>
      <c r="T54" s="552"/>
      <c r="U54" s="552"/>
      <c r="V54" s="552"/>
      <c r="W54" s="552"/>
      <c r="X54" s="552"/>
      <c r="Y54" s="552"/>
      <c r="Z54" s="552"/>
      <c r="AA54" s="552"/>
      <c r="AB54" s="552"/>
      <c r="AC54" s="552"/>
      <c r="AD54" s="552"/>
      <c r="AE54" s="95"/>
    </row>
    <row r="55" spans="1:31" s="553" customFormat="1" ht="39" customHeight="1" x14ac:dyDescent="0.25">
      <c r="A55" s="93"/>
      <c r="B55" s="552"/>
      <c r="C55" s="1287" t="s">
        <v>700</v>
      </c>
      <c r="D55" s="1287"/>
      <c r="E55" s="1287"/>
      <c r="F55" s="1287"/>
      <c r="G55" s="1287"/>
      <c r="H55" s="1287"/>
      <c r="I55" s="1287"/>
      <c r="J55" s="1287"/>
      <c r="K55" s="1287"/>
      <c r="L55" s="1287"/>
      <c r="M55" s="1287"/>
      <c r="N55" s="1287"/>
      <c r="O55" s="1287"/>
      <c r="P55" s="1287"/>
      <c r="Q55" s="1287"/>
      <c r="R55" s="1287"/>
      <c r="S55" s="1287"/>
      <c r="T55" s="1287"/>
      <c r="U55" s="1287"/>
      <c r="V55" s="1287"/>
      <c r="W55" s="1287"/>
      <c r="X55" s="1287"/>
      <c r="Y55" s="1287"/>
      <c r="Z55" s="1287"/>
      <c r="AA55" s="1287"/>
      <c r="AB55" s="1287"/>
      <c r="AC55" s="1287"/>
      <c r="AD55" s="1287"/>
      <c r="AE55" s="95"/>
    </row>
    <row r="56" spans="1:31" s="553" customFormat="1" ht="15" customHeight="1" x14ac:dyDescent="0.25">
      <c r="A56" s="93"/>
      <c r="B56" s="552"/>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95"/>
    </row>
    <row r="57" spans="1:31" s="553" customFormat="1" ht="15" customHeight="1" x14ac:dyDescent="0.25">
      <c r="A57" s="93"/>
      <c r="B57" s="552" t="s">
        <v>168</v>
      </c>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95"/>
    </row>
    <row r="58" spans="1:31" s="553" customFormat="1" ht="39.75" customHeight="1" x14ac:dyDescent="0.25">
      <c r="A58" s="93"/>
      <c r="B58" s="552"/>
      <c r="C58" s="1287" t="s">
        <v>877</v>
      </c>
      <c r="D58" s="1287"/>
      <c r="E58" s="1287"/>
      <c r="F58" s="1287"/>
      <c r="G58" s="1287"/>
      <c r="H58" s="1287"/>
      <c r="I58" s="1287"/>
      <c r="J58" s="1287"/>
      <c r="K58" s="1287"/>
      <c r="L58" s="1287"/>
      <c r="M58" s="1287"/>
      <c r="N58" s="1287"/>
      <c r="O58" s="1287"/>
      <c r="P58" s="1287"/>
      <c r="Q58" s="1287"/>
      <c r="R58" s="1287"/>
      <c r="S58" s="1287"/>
      <c r="T58" s="1287"/>
      <c r="U58" s="1287"/>
      <c r="V58" s="1287"/>
      <c r="W58" s="1287"/>
      <c r="X58" s="1287"/>
      <c r="Y58" s="1287"/>
      <c r="Z58" s="1287"/>
      <c r="AA58" s="1287"/>
      <c r="AB58" s="1287"/>
      <c r="AC58" s="1287"/>
      <c r="AD58" s="1287"/>
      <c r="AE58" s="95"/>
    </row>
    <row r="59" spans="1:31" s="553" customFormat="1" ht="15" customHeight="1" x14ac:dyDescent="0.25">
      <c r="A59" s="93"/>
      <c r="B59" s="552"/>
      <c r="C59" s="549"/>
      <c r="D59" s="549"/>
      <c r="E59" s="549"/>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95"/>
    </row>
    <row r="60" spans="1:31" s="553" customFormat="1" ht="15" customHeight="1" x14ac:dyDescent="0.25">
      <c r="A60" s="93"/>
      <c r="B60" s="552" t="s">
        <v>169</v>
      </c>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95"/>
    </row>
    <row r="61" spans="1:31" s="553" customFormat="1" ht="39.75" customHeight="1" x14ac:dyDescent="0.25">
      <c r="A61" s="93"/>
      <c r="B61" s="552"/>
      <c r="C61" s="1287" t="s">
        <v>654</v>
      </c>
      <c r="D61" s="1287"/>
      <c r="E61" s="1287"/>
      <c r="F61" s="1287"/>
      <c r="G61" s="1287"/>
      <c r="H61" s="1287"/>
      <c r="I61" s="1287"/>
      <c r="J61" s="1287"/>
      <c r="K61" s="1287"/>
      <c r="L61" s="1287"/>
      <c r="M61" s="1287"/>
      <c r="N61" s="1287"/>
      <c r="O61" s="1287"/>
      <c r="P61" s="1287"/>
      <c r="Q61" s="1287"/>
      <c r="R61" s="1287"/>
      <c r="S61" s="1287"/>
      <c r="T61" s="1287"/>
      <c r="U61" s="1287"/>
      <c r="V61" s="1287"/>
      <c r="W61" s="1287"/>
      <c r="X61" s="1287"/>
      <c r="Y61" s="1287"/>
      <c r="Z61" s="1287"/>
      <c r="AA61" s="1287"/>
      <c r="AB61" s="1287"/>
      <c r="AC61" s="1287"/>
      <c r="AD61" s="1287"/>
      <c r="AE61" s="95"/>
    </row>
    <row r="62" spans="1:31" s="553" customFormat="1" ht="15" customHeight="1" x14ac:dyDescent="0.25">
      <c r="A62" s="93"/>
      <c r="B62" s="552"/>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95"/>
    </row>
    <row r="63" spans="1:31" s="553" customFormat="1" ht="15" customHeight="1" x14ac:dyDescent="0.25">
      <c r="A63" s="93"/>
      <c r="B63" s="552" t="s">
        <v>170</v>
      </c>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95"/>
    </row>
    <row r="64" spans="1:31" s="553" customFormat="1" ht="27" customHeight="1" x14ac:dyDescent="0.25">
      <c r="A64" s="93"/>
      <c r="B64" s="552"/>
      <c r="C64" s="1287" t="s">
        <v>171</v>
      </c>
      <c r="D64" s="1287"/>
      <c r="E64" s="1287"/>
      <c r="F64" s="1287"/>
      <c r="G64" s="1287"/>
      <c r="H64" s="1287"/>
      <c r="I64" s="1287"/>
      <c r="J64" s="1287"/>
      <c r="K64" s="1287"/>
      <c r="L64" s="1287"/>
      <c r="M64" s="1287"/>
      <c r="N64" s="1287"/>
      <c r="O64" s="1287"/>
      <c r="P64" s="1287"/>
      <c r="Q64" s="1287"/>
      <c r="R64" s="1287"/>
      <c r="S64" s="1287"/>
      <c r="T64" s="1287"/>
      <c r="U64" s="1287"/>
      <c r="V64" s="1287"/>
      <c r="W64" s="1287"/>
      <c r="X64" s="1287"/>
      <c r="Y64" s="1287"/>
      <c r="Z64" s="1287"/>
      <c r="AA64" s="1287"/>
      <c r="AB64" s="1287"/>
      <c r="AC64" s="1287"/>
      <c r="AD64" s="1287"/>
      <c r="AE64" s="95"/>
    </row>
    <row r="65" spans="1:31" s="553" customFormat="1" ht="15" customHeight="1" x14ac:dyDescent="0.25">
      <c r="A65" s="93"/>
      <c r="B65" s="552"/>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95"/>
    </row>
    <row r="66" spans="1:31" s="553" customFormat="1" ht="15" customHeight="1" x14ac:dyDescent="0.25">
      <c r="A66" s="93"/>
      <c r="B66" s="552" t="s">
        <v>172</v>
      </c>
      <c r="C66" s="549"/>
      <c r="D66" s="549"/>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95"/>
    </row>
    <row r="67" spans="1:31" s="553" customFormat="1" ht="39.75" customHeight="1" x14ac:dyDescent="0.25">
      <c r="A67" s="93"/>
      <c r="B67" s="552"/>
      <c r="C67" s="1287" t="s">
        <v>655</v>
      </c>
      <c r="D67" s="1287"/>
      <c r="E67" s="1287"/>
      <c r="F67" s="1287"/>
      <c r="G67" s="1287"/>
      <c r="H67" s="1287"/>
      <c r="I67" s="1287"/>
      <c r="J67" s="1287"/>
      <c r="K67" s="1287"/>
      <c r="L67" s="1287"/>
      <c r="M67" s="1287"/>
      <c r="N67" s="1287"/>
      <c r="O67" s="1287"/>
      <c r="P67" s="1287"/>
      <c r="Q67" s="1287"/>
      <c r="R67" s="1287"/>
      <c r="S67" s="1287"/>
      <c r="T67" s="1287"/>
      <c r="U67" s="1287"/>
      <c r="V67" s="1287"/>
      <c r="W67" s="1287"/>
      <c r="X67" s="1287"/>
      <c r="Y67" s="1287"/>
      <c r="Z67" s="1287"/>
      <c r="AA67" s="1287"/>
      <c r="AB67" s="1287"/>
      <c r="AC67" s="1287"/>
      <c r="AD67" s="1287"/>
      <c r="AE67" s="95"/>
    </row>
    <row r="68" spans="1:31" s="553" customFormat="1" ht="15" customHeight="1" x14ac:dyDescent="0.25">
      <c r="A68" s="93"/>
      <c r="B68" s="552"/>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95"/>
    </row>
    <row r="69" spans="1:31" s="553" customFormat="1" ht="15" customHeight="1" x14ac:dyDescent="0.25">
      <c r="A69" s="93"/>
      <c r="B69" s="552" t="s">
        <v>173</v>
      </c>
      <c r="C69" s="549"/>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95"/>
    </row>
    <row r="70" spans="1:31" s="553" customFormat="1" ht="40.5" customHeight="1" x14ac:dyDescent="0.25">
      <c r="A70" s="93"/>
      <c r="B70" s="552"/>
      <c r="C70" s="1287" t="s">
        <v>697</v>
      </c>
      <c r="D70" s="1287"/>
      <c r="E70" s="1287"/>
      <c r="F70" s="1287"/>
      <c r="G70" s="1287"/>
      <c r="H70" s="1287"/>
      <c r="I70" s="1287"/>
      <c r="J70" s="1287"/>
      <c r="K70" s="1287"/>
      <c r="L70" s="1287"/>
      <c r="M70" s="1287"/>
      <c r="N70" s="1287"/>
      <c r="O70" s="1287"/>
      <c r="P70" s="1287"/>
      <c r="Q70" s="1287"/>
      <c r="R70" s="1287"/>
      <c r="S70" s="1287"/>
      <c r="T70" s="1287"/>
      <c r="U70" s="1287"/>
      <c r="V70" s="1287"/>
      <c r="W70" s="1287"/>
      <c r="X70" s="1287"/>
      <c r="Y70" s="1287"/>
      <c r="Z70" s="1287"/>
      <c r="AA70" s="1287"/>
      <c r="AB70" s="1287"/>
      <c r="AC70" s="1287"/>
      <c r="AD70" s="1287"/>
      <c r="AE70" s="95"/>
    </row>
    <row r="71" spans="1:31" s="553" customFormat="1" ht="15" customHeight="1" x14ac:dyDescent="0.25">
      <c r="A71" s="93"/>
      <c r="B71" s="552"/>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95"/>
    </row>
    <row r="72" spans="1:31" s="553" customFormat="1" ht="15" customHeight="1" x14ac:dyDescent="0.25">
      <c r="A72" s="93"/>
      <c r="B72" s="552" t="s">
        <v>705</v>
      </c>
      <c r="C72" s="549"/>
      <c r="D72" s="549"/>
      <c r="E72" s="549"/>
      <c r="F72" s="549"/>
      <c r="G72" s="549"/>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95"/>
    </row>
    <row r="73" spans="1:31" s="553" customFormat="1" ht="35.25" customHeight="1" x14ac:dyDescent="0.25">
      <c r="A73" s="93"/>
      <c r="B73" s="552"/>
      <c r="C73" s="1287" t="s">
        <v>704</v>
      </c>
      <c r="D73" s="1287"/>
      <c r="E73" s="1287"/>
      <c r="F73" s="1287"/>
      <c r="G73" s="1287"/>
      <c r="H73" s="1287"/>
      <c r="I73" s="1287"/>
      <c r="J73" s="1287"/>
      <c r="K73" s="1287"/>
      <c r="L73" s="1287"/>
      <c r="M73" s="1287"/>
      <c r="N73" s="1287"/>
      <c r="O73" s="1287"/>
      <c r="P73" s="1287"/>
      <c r="Q73" s="1287"/>
      <c r="R73" s="1287"/>
      <c r="S73" s="1287"/>
      <c r="T73" s="1287"/>
      <c r="U73" s="1287"/>
      <c r="V73" s="1287"/>
      <c r="W73" s="1287"/>
      <c r="X73" s="1287"/>
      <c r="Y73" s="1287"/>
      <c r="Z73" s="1287"/>
      <c r="AA73" s="1287"/>
      <c r="AB73" s="1287"/>
      <c r="AC73" s="1287"/>
      <c r="AD73" s="1287"/>
      <c r="AE73" s="95"/>
    </row>
    <row r="74" spans="1:31" s="553" customFormat="1" ht="18" customHeight="1" x14ac:dyDescent="0.25">
      <c r="A74" s="93"/>
      <c r="B74" s="552"/>
      <c r="C74" s="560"/>
      <c r="D74" s="560"/>
      <c r="E74" s="560"/>
      <c r="F74" s="560"/>
      <c r="G74" s="560"/>
      <c r="H74" s="560"/>
      <c r="I74" s="560"/>
      <c r="J74" s="560"/>
      <c r="K74" s="560"/>
      <c r="L74" s="560"/>
      <c r="M74" s="560"/>
      <c r="N74" s="560"/>
      <c r="O74" s="560"/>
      <c r="P74" s="560"/>
      <c r="Q74" s="560"/>
      <c r="R74" s="560"/>
      <c r="S74" s="560"/>
      <c r="T74" s="560"/>
      <c r="U74" s="560"/>
      <c r="V74" s="560"/>
      <c r="W74" s="560"/>
      <c r="X74" s="560"/>
      <c r="Y74" s="560"/>
      <c r="Z74" s="560"/>
      <c r="AA74" s="560"/>
      <c r="AB74" s="560"/>
      <c r="AC74" s="560"/>
      <c r="AD74" s="560"/>
      <c r="AE74" s="95"/>
    </row>
    <row r="75" spans="1:31" s="553" customFormat="1" ht="35.25" customHeight="1" x14ac:dyDescent="0.25">
      <c r="A75" s="93"/>
      <c r="B75" s="552" t="s">
        <v>560</v>
      </c>
      <c r="C75" s="560"/>
      <c r="D75" s="560"/>
      <c r="E75" s="560"/>
      <c r="F75" s="560"/>
      <c r="G75" s="560"/>
      <c r="H75" s="560"/>
      <c r="I75" s="560"/>
      <c r="J75" s="560"/>
      <c r="K75" s="560"/>
      <c r="L75" s="560"/>
      <c r="M75" s="560"/>
      <c r="N75" s="560"/>
      <c r="O75" s="560"/>
      <c r="P75" s="560"/>
      <c r="Q75" s="560"/>
      <c r="R75" s="560"/>
      <c r="S75" s="560"/>
      <c r="T75" s="560"/>
      <c r="U75" s="560"/>
      <c r="V75" s="560"/>
      <c r="W75" s="560"/>
      <c r="X75" s="560"/>
      <c r="Y75" s="560"/>
      <c r="Z75" s="560"/>
      <c r="AA75" s="560"/>
      <c r="AB75" s="560"/>
      <c r="AC75" s="560"/>
      <c r="AD75" s="560"/>
      <c r="AE75" s="95"/>
    </row>
    <row r="76" spans="1:31" s="553" customFormat="1" ht="42" customHeight="1" x14ac:dyDescent="0.25">
      <c r="A76" s="93"/>
      <c r="B76" s="552"/>
      <c r="C76" s="1287" t="s">
        <v>878</v>
      </c>
      <c r="D76" s="1287"/>
      <c r="E76" s="1287"/>
      <c r="F76" s="1287"/>
      <c r="G76" s="1287"/>
      <c r="H76" s="1287"/>
      <c r="I76" s="1287"/>
      <c r="J76" s="1287"/>
      <c r="K76" s="1287"/>
      <c r="L76" s="1287"/>
      <c r="M76" s="1287"/>
      <c r="N76" s="1287"/>
      <c r="O76" s="1287"/>
      <c r="P76" s="1287"/>
      <c r="Q76" s="1287"/>
      <c r="R76" s="1287"/>
      <c r="S76" s="1287"/>
      <c r="T76" s="1287"/>
      <c r="U76" s="1287"/>
      <c r="V76" s="1287"/>
      <c r="W76" s="1287"/>
      <c r="X76" s="1287"/>
      <c r="Y76" s="1287"/>
      <c r="Z76" s="1287"/>
      <c r="AA76" s="1287"/>
      <c r="AB76" s="1287"/>
      <c r="AC76" s="1287"/>
      <c r="AD76" s="1287"/>
      <c r="AE76" s="95"/>
    </row>
    <row r="77" spans="1:31" s="553" customFormat="1" ht="171.75" customHeight="1" x14ac:dyDescent="0.25">
      <c r="A77" s="93"/>
      <c r="B77" s="552"/>
      <c r="C77" s="1287" t="s">
        <v>879</v>
      </c>
      <c r="D77" s="1287"/>
      <c r="E77" s="1287"/>
      <c r="F77" s="1287"/>
      <c r="G77" s="1287"/>
      <c r="H77" s="1287"/>
      <c r="I77" s="1287"/>
      <c r="J77" s="1287"/>
      <c r="K77" s="1287"/>
      <c r="L77" s="1287"/>
      <c r="M77" s="1287"/>
      <c r="N77" s="1287"/>
      <c r="O77" s="1287"/>
      <c r="P77" s="1287"/>
      <c r="Q77" s="1287"/>
      <c r="R77" s="1287"/>
      <c r="S77" s="1287"/>
      <c r="T77" s="1287"/>
      <c r="U77" s="1287"/>
      <c r="V77" s="1287"/>
      <c r="W77" s="1287"/>
      <c r="X77" s="1287"/>
      <c r="Y77" s="1287"/>
      <c r="Z77" s="1287"/>
      <c r="AA77" s="1287"/>
      <c r="AB77" s="1287"/>
      <c r="AC77" s="1287"/>
      <c r="AD77" s="1287"/>
      <c r="AE77" s="95"/>
    </row>
    <row r="78" spans="1:31" s="553" customFormat="1" ht="15.75" customHeight="1" x14ac:dyDescent="0.25">
      <c r="A78" s="93"/>
      <c r="B78" s="552"/>
      <c r="C78" s="560"/>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95"/>
    </row>
    <row r="79" spans="1:31" s="553" customFormat="1" ht="15" customHeight="1" x14ac:dyDescent="0.25">
      <c r="A79" s="93"/>
      <c r="B79" s="552" t="s">
        <v>174</v>
      </c>
      <c r="C79" s="549"/>
      <c r="D79" s="532"/>
      <c r="E79" s="532"/>
      <c r="F79" s="532"/>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95"/>
    </row>
    <row r="80" spans="1:31" s="553" customFormat="1" ht="25.5" customHeight="1" x14ac:dyDescent="0.25">
      <c r="A80" s="93"/>
      <c r="B80" s="552"/>
      <c r="C80" s="1287" t="s">
        <v>175</v>
      </c>
      <c r="D80" s="1287"/>
      <c r="E80" s="1287"/>
      <c r="F80" s="1287"/>
      <c r="G80" s="1287"/>
      <c r="H80" s="1287"/>
      <c r="I80" s="1287"/>
      <c r="J80" s="1287"/>
      <c r="K80" s="1287"/>
      <c r="L80" s="1287"/>
      <c r="M80" s="1287"/>
      <c r="N80" s="1287"/>
      <c r="O80" s="1287"/>
      <c r="P80" s="1287"/>
      <c r="Q80" s="1287"/>
      <c r="R80" s="1287"/>
      <c r="S80" s="1287"/>
      <c r="T80" s="1287"/>
      <c r="U80" s="1287"/>
      <c r="V80" s="1287"/>
      <c r="W80" s="1287"/>
      <c r="X80" s="1287"/>
      <c r="Y80" s="1287"/>
      <c r="Z80" s="1287"/>
      <c r="AA80" s="1287"/>
      <c r="AB80" s="1287"/>
      <c r="AC80" s="1287"/>
      <c r="AD80" s="1287"/>
      <c r="AE80" s="95"/>
    </row>
    <row r="81" spans="1:31" s="553" customFormat="1" ht="15" customHeight="1" x14ac:dyDescent="0.25">
      <c r="A81" s="93"/>
      <c r="B81" s="552"/>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95"/>
    </row>
    <row r="82" spans="1:31" s="553" customFormat="1" ht="15" customHeight="1" x14ac:dyDescent="0.25">
      <c r="A82" s="93"/>
      <c r="B82" s="552" t="s">
        <v>176</v>
      </c>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95"/>
    </row>
    <row r="83" spans="1:31" s="553" customFormat="1" ht="27" customHeight="1" x14ac:dyDescent="0.25">
      <c r="A83" s="93"/>
      <c r="B83" s="552"/>
      <c r="C83" s="1287" t="s">
        <v>177</v>
      </c>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95"/>
    </row>
    <row r="84" spans="1:31" s="553" customFormat="1" ht="15" customHeight="1" x14ac:dyDescent="0.25">
      <c r="A84" s="93"/>
      <c r="B84" s="552"/>
      <c r="C84" s="549"/>
      <c r="D84" s="549"/>
      <c r="E84" s="549"/>
      <c r="F84" s="549"/>
      <c r="G84" s="549"/>
      <c r="H84" s="549"/>
      <c r="I84" s="549"/>
      <c r="J84" s="549"/>
      <c r="K84" s="549"/>
      <c r="L84" s="549"/>
      <c r="M84" s="549"/>
      <c r="N84" s="549"/>
      <c r="O84" s="549"/>
      <c r="P84" s="549"/>
      <c r="Q84" s="549"/>
      <c r="R84" s="549"/>
      <c r="S84" s="549"/>
      <c r="T84" s="549"/>
      <c r="U84" s="549"/>
      <c r="V84" s="549"/>
      <c r="W84" s="549"/>
      <c r="X84" s="549"/>
      <c r="Y84" s="549"/>
      <c r="Z84" s="549"/>
      <c r="AA84" s="549"/>
      <c r="AB84" s="549"/>
      <c r="AC84" s="549"/>
      <c r="AD84" s="549"/>
      <c r="AE84" s="95"/>
    </row>
    <row r="85" spans="1:31" s="553" customFormat="1" ht="15" customHeight="1" x14ac:dyDescent="0.25">
      <c r="A85" s="93"/>
      <c r="B85" s="552" t="s">
        <v>656</v>
      </c>
      <c r="C85" s="552"/>
      <c r="D85" s="552"/>
      <c r="E85" s="552"/>
      <c r="F85" s="552"/>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95"/>
    </row>
    <row r="86" spans="1:31" s="553" customFormat="1" ht="30" customHeight="1" x14ac:dyDescent="0.25">
      <c r="A86" s="93"/>
      <c r="B86" s="552"/>
      <c r="C86" s="1287" t="s">
        <v>657</v>
      </c>
      <c r="D86" s="1287"/>
      <c r="E86" s="1287"/>
      <c r="F86" s="1287"/>
      <c r="G86" s="1287"/>
      <c r="H86" s="1287"/>
      <c r="I86" s="1287"/>
      <c r="J86" s="1287"/>
      <c r="K86" s="1287"/>
      <c r="L86" s="1287"/>
      <c r="M86" s="1287"/>
      <c r="N86" s="1287"/>
      <c r="O86" s="1287"/>
      <c r="P86" s="1287"/>
      <c r="Q86" s="1287"/>
      <c r="R86" s="1287"/>
      <c r="S86" s="1287"/>
      <c r="T86" s="1287"/>
      <c r="U86" s="1287"/>
      <c r="V86" s="1287"/>
      <c r="W86" s="1287"/>
      <c r="X86" s="1287"/>
      <c r="Y86" s="1287"/>
      <c r="Z86" s="1287"/>
      <c r="AA86" s="1287"/>
      <c r="AB86" s="1287"/>
      <c r="AC86" s="1287"/>
      <c r="AD86" s="1287"/>
      <c r="AE86" s="95"/>
    </row>
    <row r="87" spans="1:31" s="553" customFormat="1" ht="15" customHeight="1" x14ac:dyDescent="0.25">
      <c r="A87" s="93"/>
      <c r="B87" s="552"/>
      <c r="C87" s="549"/>
      <c r="D87" s="549"/>
      <c r="E87" s="549"/>
      <c r="F87" s="549"/>
      <c r="G87" s="549"/>
      <c r="H87" s="549"/>
      <c r="I87" s="549"/>
      <c r="J87" s="549"/>
      <c r="K87" s="549"/>
      <c r="L87" s="549"/>
      <c r="M87" s="549"/>
      <c r="N87" s="549"/>
      <c r="O87" s="549"/>
      <c r="P87" s="549"/>
      <c r="Q87" s="549"/>
      <c r="R87" s="549"/>
      <c r="S87" s="549"/>
      <c r="T87" s="549"/>
      <c r="U87" s="549"/>
      <c r="V87" s="549"/>
      <c r="W87" s="549"/>
      <c r="X87" s="549"/>
      <c r="Y87" s="549"/>
      <c r="Z87" s="549"/>
      <c r="AA87" s="549"/>
      <c r="AB87" s="549"/>
      <c r="AC87" s="549"/>
      <c r="AD87" s="549"/>
      <c r="AE87" s="95"/>
    </row>
    <row r="88" spans="1:31" s="553" customFormat="1" ht="15" customHeight="1" x14ac:dyDescent="0.25">
      <c r="A88" s="93"/>
      <c r="B88" s="552" t="s">
        <v>178</v>
      </c>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95"/>
    </row>
    <row r="89" spans="1:31" s="553" customFormat="1" ht="25.5" customHeight="1" x14ac:dyDescent="0.25">
      <c r="A89" s="93"/>
      <c r="B89" s="552"/>
      <c r="C89" s="1287" t="s">
        <v>179</v>
      </c>
      <c r="D89" s="1287"/>
      <c r="E89" s="1287"/>
      <c r="F89" s="1287"/>
      <c r="G89" s="1287"/>
      <c r="H89" s="1287"/>
      <c r="I89" s="1287"/>
      <c r="J89" s="1287"/>
      <c r="K89" s="1287"/>
      <c r="L89" s="1287"/>
      <c r="M89" s="1287"/>
      <c r="N89" s="1287"/>
      <c r="O89" s="1287"/>
      <c r="P89" s="1287"/>
      <c r="Q89" s="1287"/>
      <c r="R89" s="1287"/>
      <c r="S89" s="1287"/>
      <c r="T89" s="1287"/>
      <c r="U89" s="1287"/>
      <c r="V89" s="1287"/>
      <c r="W89" s="1287"/>
      <c r="X89" s="1287"/>
      <c r="Y89" s="1287"/>
      <c r="Z89" s="1287"/>
      <c r="AA89" s="1287"/>
      <c r="AB89" s="1287"/>
      <c r="AC89" s="1287"/>
      <c r="AD89" s="1287"/>
      <c r="AE89" s="95"/>
    </row>
    <row r="90" spans="1:31" s="553" customFormat="1" ht="15" customHeight="1" x14ac:dyDescent="0.25">
      <c r="A90" s="93"/>
      <c r="B90" s="552"/>
      <c r="C90" s="549"/>
      <c r="D90" s="549"/>
      <c r="E90" s="549"/>
      <c r="F90" s="549"/>
      <c r="G90" s="549"/>
      <c r="H90" s="549"/>
      <c r="I90" s="549"/>
      <c r="J90" s="549"/>
      <c r="K90" s="549"/>
      <c r="L90" s="549"/>
      <c r="M90" s="549"/>
      <c r="N90" s="549"/>
      <c r="O90" s="549"/>
      <c r="P90" s="549"/>
      <c r="Q90" s="549"/>
      <c r="R90" s="549"/>
      <c r="S90" s="549"/>
      <c r="T90" s="549"/>
      <c r="U90" s="549"/>
      <c r="V90" s="549"/>
      <c r="W90" s="549"/>
      <c r="X90" s="549"/>
      <c r="Y90" s="549"/>
      <c r="Z90" s="549"/>
      <c r="AA90" s="549"/>
      <c r="AB90" s="549"/>
      <c r="AC90" s="549"/>
      <c r="AD90" s="549"/>
      <c r="AE90" s="95"/>
    </row>
    <row r="91" spans="1:31" s="553" customFormat="1" ht="15" customHeight="1" x14ac:dyDescent="0.25">
      <c r="A91" s="93"/>
      <c r="B91" s="552" t="s">
        <v>426</v>
      </c>
      <c r="C91" s="549"/>
      <c r="D91" s="549"/>
      <c r="E91" s="549"/>
      <c r="F91" s="549"/>
      <c r="G91" s="549"/>
      <c r="H91" s="549"/>
      <c r="I91" s="549"/>
      <c r="J91" s="549"/>
      <c r="K91" s="549"/>
      <c r="L91" s="549"/>
      <c r="M91" s="549"/>
      <c r="N91" s="549"/>
      <c r="O91" s="549"/>
      <c r="P91" s="549"/>
      <c r="Q91" s="549"/>
      <c r="R91" s="549"/>
      <c r="S91" s="549"/>
      <c r="T91" s="549"/>
      <c r="U91" s="549"/>
      <c r="V91" s="549"/>
      <c r="W91" s="549"/>
      <c r="X91" s="549"/>
      <c r="Y91" s="549"/>
      <c r="Z91" s="549"/>
      <c r="AA91" s="549"/>
      <c r="AB91" s="549"/>
      <c r="AC91" s="549"/>
      <c r="AD91" s="549"/>
      <c r="AE91" s="95"/>
    </row>
    <row r="92" spans="1:31" s="553" customFormat="1" ht="68.25" customHeight="1" x14ac:dyDescent="0.25">
      <c r="A92" s="93"/>
      <c r="B92" s="552"/>
      <c r="C92" s="1287" t="s">
        <v>658</v>
      </c>
      <c r="D92" s="1287"/>
      <c r="E92" s="1287"/>
      <c r="F92" s="1287"/>
      <c r="G92" s="1287"/>
      <c r="H92" s="1287"/>
      <c r="I92" s="1287"/>
      <c r="J92" s="1287"/>
      <c r="K92" s="1287"/>
      <c r="L92" s="1287"/>
      <c r="M92" s="1287"/>
      <c r="N92" s="1287"/>
      <c r="O92" s="1287"/>
      <c r="P92" s="1287"/>
      <c r="Q92" s="1287"/>
      <c r="R92" s="1287"/>
      <c r="S92" s="1287"/>
      <c r="T92" s="1287"/>
      <c r="U92" s="1287"/>
      <c r="V92" s="1287"/>
      <c r="W92" s="1287"/>
      <c r="X92" s="1287"/>
      <c r="Y92" s="1287"/>
      <c r="Z92" s="1287"/>
      <c r="AA92" s="1287"/>
      <c r="AB92" s="1287"/>
      <c r="AC92" s="1287"/>
      <c r="AD92" s="1287"/>
      <c r="AE92" s="95"/>
    </row>
    <row r="93" spans="1:31" s="553" customFormat="1" ht="15" customHeight="1" x14ac:dyDescent="0.25">
      <c r="A93" s="93"/>
      <c r="B93" s="552"/>
      <c r="C93" s="552"/>
      <c r="D93" s="552"/>
      <c r="E93" s="552"/>
      <c r="F93" s="552"/>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95"/>
    </row>
    <row r="94" spans="1:31" s="553" customFormat="1" ht="15" customHeight="1" x14ac:dyDescent="0.25">
      <c r="A94" s="93"/>
      <c r="B94" s="552" t="s">
        <v>659</v>
      </c>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95"/>
    </row>
    <row r="95" spans="1:31" s="553" customFormat="1" ht="27" customHeight="1" x14ac:dyDescent="0.25">
      <c r="A95" s="93"/>
      <c r="B95" s="552"/>
      <c r="C95" s="1287" t="s">
        <v>216</v>
      </c>
      <c r="D95" s="1305"/>
      <c r="E95" s="1305"/>
      <c r="F95" s="1305"/>
      <c r="G95" s="1305"/>
      <c r="H95" s="1305"/>
      <c r="I95" s="1305"/>
      <c r="J95" s="1305"/>
      <c r="K95" s="1305"/>
      <c r="L95" s="1305"/>
      <c r="M95" s="1305"/>
      <c r="N95" s="1305"/>
      <c r="O95" s="1305"/>
      <c r="P95" s="1305"/>
      <c r="Q95" s="1305"/>
      <c r="R95" s="1305"/>
      <c r="S95" s="1305"/>
      <c r="T95" s="1305"/>
      <c r="U95" s="1305"/>
      <c r="V95" s="1305"/>
      <c r="W95" s="1305"/>
      <c r="X95" s="1305"/>
      <c r="Y95" s="1305"/>
      <c r="Z95" s="1305"/>
      <c r="AA95" s="1305"/>
      <c r="AB95" s="1305"/>
      <c r="AC95" s="1305"/>
      <c r="AD95" s="1305"/>
      <c r="AE95" s="95"/>
    </row>
    <row r="96" spans="1:31" s="553" customFormat="1" ht="15" customHeight="1" x14ac:dyDescent="0.25">
      <c r="A96" s="93"/>
      <c r="B96" s="552"/>
      <c r="C96" s="549"/>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95"/>
    </row>
    <row r="97" spans="1:31" s="553" customFormat="1" ht="15" customHeight="1" x14ac:dyDescent="0.25">
      <c r="A97" s="93"/>
      <c r="B97" s="552" t="s">
        <v>660</v>
      </c>
      <c r="C97" s="552"/>
      <c r="D97" s="552"/>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95"/>
    </row>
    <row r="98" spans="1:31" s="553" customFormat="1" ht="27" customHeight="1" x14ac:dyDescent="0.25">
      <c r="A98" s="93"/>
      <c r="B98" s="552"/>
      <c r="C98" s="1287" t="s">
        <v>214</v>
      </c>
      <c r="D98" s="1305"/>
      <c r="E98" s="1305"/>
      <c r="F98" s="1305"/>
      <c r="G98" s="1305"/>
      <c r="H98" s="1305"/>
      <c r="I98" s="1305"/>
      <c r="J98" s="1305"/>
      <c r="K98" s="1305"/>
      <c r="L98" s="1305"/>
      <c r="M98" s="1305"/>
      <c r="N98" s="1305"/>
      <c r="O98" s="1305"/>
      <c r="P98" s="1305"/>
      <c r="Q98" s="1305"/>
      <c r="R98" s="1305"/>
      <c r="S98" s="1305"/>
      <c r="T98" s="1305"/>
      <c r="U98" s="1305"/>
      <c r="V98" s="1305"/>
      <c r="W98" s="1305"/>
      <c r="X98" s="1305"/>
      <c r="Y98" s="1305"/>
      <c r="Z98" s="1305"/>
      <c r="AA98" s="1305"/>
      <c r="AB98" s="1305"/>
      <c r="AC98" s="1305"/>
      <c r="AD98" s="1305"/>
      <c r="AE98" s="95"/>
    </row>
    <row r="99" spans="1:31" s="553" customFormat="1" ht="15" customHeight="1" x14ac:dyDescent="0.25">
      <c r="A99" s="93"/>
      <c r="B99" s="552"/>
      <c r="C99" s="552"/>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95"/>
    </row>
    <row r="100" spans="1:31" s="553" customFormat="1" ht="15" customHeight="1" x14ac:dyDescent="0.25">
      <c r="A100" s="93"/>
      <c r="B100" s="552" t="s">
        <v>180</v>
      </c>
      <c r="C100" s="552"/>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95"/>
    </row>
    <row r="101" spans="1:31" s="553" customFormat="1" ht="24.75" customHeight="1" x14ac:dyDescent="0.25">
      <c r="A101" s="93"/>
      <c r="B101" s="552"/>
      <c r="C101" s="1287" t="s">
        <v>181</v>
      </c>
      <c r="D101" s="1305"/>
      <c r="E101" s="1305"/>
      <c r="F101" s="1305"/>
      <c r="G101" s="1305"/>
      <c r="H101" s="1305"/>
      <c r="I101" s="1305"/>
      <c r="J101" s="1305"/>
      <c r="K101" s="1305"/>
      <c r="L101" s="1305"/>
      <c r="M101" s="1305"/>
      <c r="N101" s="1305"/>
      <c r="O101" s="1305"/>
      <c r="P101" s="1305"/>
      <c r="Q101" s="1305"/>
      <c r="R101" s="1305"/>
      <c r="S101" s="1305"/>
      <c r="T101" s="1305"/>
      <c r="U101" s="1305"/>
      <c r="V101" s="1305"/>
      <c r="W101" s="1305"/>
      <c r="X101" s="1305"/>
      <c r="Y101" s="1305"/>
      <c r="Z101" s="1305"/>
      <c r="AA101" s="1305"/>
      <c r="AB101" s="1305"/>
      <c r="AC101" s="1305"/>
      <c r="AD101" s="1305"/>
      <c r="AE101" s="95"/>
    </row>
    <row r="102" spans="1:31" s="553" customFormat="1" ht="15" customHeight="1" x14ac:dyDescent="0.25">
      <c r="A102" s="93"/>
      <c r="B102" s="552"/>
      <c r="C102" s="552"/>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95"/>
    </row>
    <row r="103" spans="1:31" s="553" customFormat="1" ht="15" customHeight="1" x14ac:dyDescent="0.25">
      <c r="A103" s="93"/>
      <c r="B103" s="552" t="s">
        <v>182</v>
      </c>
      <c r="C103" s="549"/>
      <c r="D103" s="549"/>
      <c r="E103" s="549"/>
      <c r="F103" s="549"/>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95"/>
    </row>
    <row r="104" spans="1:31" s="553" customFormat="1" ht="54.75" customHeight="1" x14ac:dyDescent="0.25">
      <c r="A104" s="93"/>
      <c r="B104" s="552"/>
      <c r="C104" s="1287" t="s">
        <v>183</v>
      </c>
      <c r="D104" s="1287"/>
      <c r="E104" s="1287"/>
      <c r="F104" s="1287"/>
      <c r="G104" s="1287"/>
      <c r="H104" s="1287"/>
      <c r="I104" s="1287"/>
      <c r="J104" s="1287"/>
      <c r="K104" s="1287"/>
      <c r="L104" s="1287"/>
      <c r="M104" s="1287"/>
      <c r="N104" s="1287"/>
      <c r="O104" s="1287"/>
      <c r="P104" s="1287"/>
      <c r="Q104" s="1287"/>
      <c r="R104" s="1287"/>
      <c r="S104" s="1287"/>
      <c r="T104" s="1287"/>
      <c r="U104" s="1287"/>
      <c r="V104" s="1287"/>
      <c r="W104" s="1287"/>
      <c r="X104" s="1287"/>
      <c r="Y104" s="1287"/>
      <c r="Z104" s="1287"/>
      <c r="AA104" s="1287"/>
      <c r="AB104" s="1287"/>
      <c r="AC104" s="1287"/>
      <c r="AD104" s="1287"/>
      <c r="AE104" s="95"/>
    </row>
    <row r="105" spans="1:31" s="553" customFormat="1" ht="15" customHeight="1" x14ac:dyDescent="0.25">
      <c r="A105" s="93"/>
      <c r="B105" s="552"/>
      <c r="C105" s="549"/>
      <c r="D105" s="549"/>
      <c r="E105" s="549"/>
      <c r="F105" s="549"/>
      <c r="G105" s="549"/>
      <c r="H105" s="549"/>
      <c r="I105" s="549"/>
      <c r="J105" s="549"/>
      <c r="K105" s="549"/>
      <c r="L105" s="549"/>
      <c r="M105" s="549"/>
      <c r="N105" s="549"/>
      <c r="O105" s="549"/>
      <c r="P105" s="549"/>
      <c r="Q105" s="549"/>
      <c r="R105" s="549"/>
      <c r="S105" s="549"/>
      <c r="T105" s="549"/>
      <c r="U105" s="549"/>
      <c r="V105" s="549"/>
      <c r="W105" s="549"/>
      <c r="X105" s="549"/>
      <c r="Y105" s="549"/>
      <c r="Z105" s="549"/>
      <c r="AA105" s="549"/>
      <c r="AB105" s="549"/>
      <c r="AC105" s="549"/>
      <c r="AD105" s="549"/>
      <c r="AE105" s="95"/>
    </row>
    <row r="106" spans="1:31" s="553" customFormat="1" ht="15" customHeight="1" x14ac:dyDescent="0.25">
      <c r="A106" s="93"/>
      <c r="B106" s="552" t="s">
        <v>184</v>
      </c>
      <c r="C106" s="549"/>
      <c r="D106" s="549"/>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95"/>
    </row>
    <row r="107" spans="1:31" s="553" customFormat="1" ht="27.75" customHeight="1" x14ac:dyDescent="0.25">
      <c r="A107" s="93"/>
      <c r="B107" s="552"/>
      <c r="C107" s="1287" t="s">
        <v>185</v>
      </c>
      <c r="D107" s="1287"/>
      <c r="E107" s="1287"/>
      <c r="F107" s="1287"/>
      <c r="G107" s="1287"/>
      <c r="H107" s="1287"/>
      <c r="I107" s="1287"/>
      <c r="J107" s="1287"/>
      <c r="K107" s="1287"/>
      <c r="L107" s="1287"/>
      <c r="M107" s="1287"/>
      <c r="N107" s="1287"/>
      <c r="O107" s="1287"/>
      <c r="P107" s="1287"/>
      <c r="Q107" s="1287"/>
      <c r="R107" s="1287"/>
      <c r="S107" s="1287"/>
      <c r="T107" s="1287"/>
      <c r="U107" s="1287"/>
      <c r="V107" s="1287"/>
      <c r="W107" s="1287"/>
      <c r="X107" s="1287"/>
      <c r="Y107" s="1287"/>
      <c r="Z107" s="1287"/>
      <c r="AA107" s="1287"/>
      <c r="AB107" s="1287"/>
      <c r="AC107" s="1287"/>
      <c r="AD107" s="1287"/>
      <c r="AE107" s="95"/>
    </row>
    <row r="108" spans="1:31" s="553" customFormat="1" ht="15" customHeight="1" x14ac:dyDescent="0.25">
      <c r="A108" s="93"/>
      <c r="B108" s="552"/>
      <c r="C108" s="549"/>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95"/>
    </row>
    <row r="109" spans="1:31" s="553" customFormat="1" ht="15" customHeight="1" x14ac:dyDescent="0.25">
      <c r="A109" s="93"/>
      <c r="B109" s="552" t="s">
        <v>209</v>
      </c>
      <c r="C109" s="549"/>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549"/>
      <c r="AD109" s="549"/>
      <c r="AE109" s="95"/>
    </row>
    <row r="110" spans="1:31" s="553" customFormat="1" ht="24" customHeight="1" x14ac:dyDescent="0.25">
      <c r="A110" s="93"/>
      <c r="B110" s="552"/>
      <c r="C110" s="1287" t="s">
        <v>210</v>
      </c>
      <c r="D110" s="1287"/>
      <c r="E110" s="1287"/>
      <c r="F110" s="1287"/>
      <c r="G110" s="1287"/>
      <c r="H110" s="1287"/>
      <c r="I110" s="1287"/>
      <c r="J110" s="1287"/>
      <c r="K110" s="1287"/>
      <c r="L110" s="1287"/>
      <c r="M110" s="1287"/>
      <c r="N110" s="1287"/>
      <c r="O110" s="1287"/>
      <c r="P110" s="1287"/>
      <c r="Q110" s="1287"/>
      <c r="R110" s="1287"/>
      <c r="S110" s="1287"/>
      <c r="T110" s="1287"/>
      <c r="U110" s="1287"/>
      <c r="V110" s="1287"/>
      <c r="W110" s="1287"/>
      <c r="X110" s="1287"/>
      <c r="Y110" s="1287"/>
      <c r="Z110" s="1287"/>
      <c r="AA110" s="1287"/>
      <c r="AB110" s="1287"/>
      <c r="AC110" s="1287"/>
      <c r="AD110" s="1287"/>
      <c r="AE110" s="95"/>
    </row>
    <row r="111" spans="1:31" s="553" customFormat="1" ht="15" customHeight="1" x14ac:dyDescent="0.25">
      <c r="A111" s="93"/>
      <c r="B111" s="552"/>
      <c r="C111" s="549"/>
      <c r="D111" s="549"/>
      <c r="E111" s="549"/>
      <c r="F111" s="549"/>
      <c r="G111" s="549"/>
      <c r="H111" s="549"/>
      <c r="I111" s="549"/>
      <c r="J111" s="549"/>
      <c r="K111" s="549"/>
      <c r="L111" s="549"/>
      <c r="M111" s="549"/>
      <c r="N111" s="549"/>
      <c r="O111" s="549"/>
      <c r="P111" s="549"/>
      <c r="Q111" s="549"/>
      <c r="R111" s="549"/>
      <c r="S111" s="549"/>
      <c r="T111" s="549"/>
      <c r="U111" s="549"/>
      <c r="V111" s="549"/>
      <c r="W111" s="549"/>
      <c r="X111" s="549"/>
      <c r="Y111" s="549"/>
      <c r="Z111" s="549"/>
      <c r="AA111" s="549"/>
      <c r="AB111" s="549"/>
      <c r="AC111" s="549"/>
      <c r="AD111" s="549"/>
      <c r="AE111" s="95"/>
    </row>
    <row r="112" spans="1:31" s="553" customFormat="1" ht="15" customHeight="1" x14ac:dyDescent="0.25">
      <c r="A112" s="93"/>
      <c r="B112" s="552" t="s">
        <v>186</v>
      </c>
      <c r="C112" s="549"/>
      <c r="D112" s="549"/>
      <c r="E112" s="549"/>
      <c r="F112" s="549"/>
      <c r="G112" s="549"/>
      <c r="H112" s="549"/>
      <c r="I112" s="549"/>
      <c r="J112" s="549"/>
      <c r="K112" s="549"/>
      <c r="L112" s="549"/>
      <c r="M112" s="549"/>
      <c r="N112" s="549"/>
      <c r="O112" s="549"/>
      <c r="P112" s="549"/>
      <c r="Q112" s="549"/>
      <c r="R112" s="549"/>
      <c r="S112" s="549"/>
      <c r="T112" s="549"/>
      <c r="U112" s="549"/>
      <c r="V112" s="549"/>
      <c r="W112" s="549"/>
      <c r="X112" s="549"/>
      <c r="Y112" s="549"/>
      <c r="Z112" s="549"/>
      <c r="AA112" s="549"/>
      <c r="AB112" s="549"/>
      <c r="AC112" s="549"/>
      <c r="AD112" s="549"/>
      <c r="AE112" s="95"/>
    </row>
    <row r="113" spans="1:31" s="553" customFormat="1" ht="31.5" customHeight="1" x14ac:dyDescent="0.25">
      <c r="A113" s="93"/>
      <c r="B113" s="552"/>
      <c r="C113" s="1287" t="s">
        <v>187</v>
      </c>
      <c r="D113" s="1287"/>
      <c r="E113" s="1287"/>
      <c r="F113" s="1287"/>
      <c r="G113" s="1287"/>
      <c r="H113" s="1287"/>
      <c r="I113" s="1287"/>
      <c r="J113" s="1287"/>
      <c r="K113" s="1287"/>
      <c r="L113" s="1287"/>
      <c r="M113" s="1287"/>
      <c r="N113" s="1287"/>
      <c r="O113" s="1287"/>
      <c r="P113" s="1287"/>
      <c r="Q113" s="1287"/>
      <c r="R113" s="1287"/>
      <c r="S113" s="1287"/>
      <c r="T113" s="1287"/>
      <c r="U113" s="1287"/>
      <c r="V113" s="1287"/>
      <c r="W113" s="1287"/>
      <c r="X113" s="1287"/>
      <c r="Y113" s="1287"/>
      <c r="Z113" s="1287"/>
      <c r="AA113" s="1287"/>
      <c r="AB113" s="1287"/>
      <c r="AC113" s="1287"/>
      <c r="AD113" s="1287"/>
      <c r="AE113" s="95"/>
    </row>
    <row r="114" spans="1:31" s="553" customFormat="1" ht="15" customHeight="1" x14ac:dyDescent="0.25">
      <c r="A114" s="93"/>
      <c r="B114" s="552"/>
      <c r="C114" s="549"/>
      <c r="D114" s="549"/>
      <c r="E114" s="549"/>
      <c r="F114" s="549"/>
      <c r="G114" s="549"/>
      <c r="H114" s="549"/>
      <c r="I114" s="549"/>
      <c r="J114" s="549"/>
      <c r="K114" s="549"/>
      <c r="L114" s="549"/>
      <c r="M114" s="549"/>
      <c r="N114" s="549"/>
      <c r="O114" s="549"/>
      <c r="P114" s="549"/>
      <c r="Q114" s="549"/>
      <c r="R114" s="549"/>
      <c r="S114" s="549"/>
      <c r="T114" s="549"/>
      <c r="U114" s="549"/>
      <c r="V114" s="549"/>
      <c r="W114" s="549"/>
      <c r="X114" s="549"/>
      <c r="Y114" s="549"/>
      <c r="Z114" s="549"/>
      <c r="AA114" s="549"/>
      <c r="AB114" s="549"/>
      <c r="AC114" s="549"/>
      <c r="AD114" s="549"/>
      <c r="AE114" s="95"/>
    </row>
    <row r="115" spans="1:31" s="553" customFormat="1" ht="15" customHeight="1" x14ac:dyDescent="0.25">
      <c r="A115" s="93"/>
      <c r="B115" s="552" t="s">
        <v>661</v>
      </c>
      <c r="C115" s="549"/>
      <c r="D115" s="549"/>
      <c r="E115" s="549"/>
      <c r="F115" s="549"/>
      <c r="G115" s="549"/>
      <c r="H115" s="549"/>
      <c r="I115" s="549"/>
      <c r="J115" s="549"/>
      <c r="K115" s="549"/>
      <c r="L115" s="549"/>
      <c r="M115" s="549"/>
      <c r="N115" s="549"/>
      <c r="O115" s="549"/>
      <c r="P115" s="549"/>
      <c r="Q115" s="549"/>
      <c r="R115" s="549"/>
      <c r="S115" s="549"/>
      <c r="T115" s="549"/>
      <c r="U115" s="549"/>
      <c r="V115" s="549"/>
      <c r="W115" s="549"/>
      <c r="X115" s="549"/>
      <c r="Y115" s="549"/>
      <c r="Z115" s="549"/>
      <c r="AA115" s="549"/>
      <c r="AB115" s="549"/>
      <c r="AC115" s="549"/>
      <c r="AD115" s="549"/>
      <c r="AE115" s="95"/>
    </row>
    <row r="116" spans="1:31" s="553" customFormat="1" ht="15" customHeight="1" x14ac:dyDescent="0.25">
      <c r="A116" s="93"/>
      <c r="B116" s="552"/>
      <c r="C116" s="1287" t="s">
        <v>662</v>
      </c>
      <c r="D116" s="1287"/>
      <c r="E116" s="1287"/>
      <c r="F116" s="1287"/>
      <c r="G116" s="1287"/>
      <c r="H116" s="1287"/>
      <c r="I116" s="1287"/>
      <c r="J116" s="1287"/>
      <c r="K116" s="1287"/>
      <c r="L116" s="1287"/>
      <c r="M116" s="1287"/>
      <c r="N116" s="1287"/>
      <c r="O116" s="1287"/>
      <c r="P116" s="1287"/>
      <c r="Q116" s="1287"/>
      <c r="R116" s="1287"/>
      <c r="S116" s="1287"/>
      <c r="T116" s="1287"/>
      <c r="U116" s="1287"/>
      <c r="V116" s="1287"/>
      <c r="W116" s="1287"/>
      <c r="X116" s="1287"/>
      <c r="Y116" s="1287"/>
      <c r="Z116" s="1287"/>
      <c r="AA116" s="1287"/>
      <c r="AB116" s="1287"/>
      <c r="AC116" s="1287"/>
      <c r="AD116" s="1287"/>
      <c r="AE116" s="95"/>
    </row>
    <row r="117" spans="1:31" s="553" customFormat="1" ht="15" customHeight="1" x14ac:dyDescent="0.25">
      <c r="A117" s="93"/>
      <c r="B117" s="552"/>
      <c r="C117" s="549"/>
      <c r="D117" s="549"/>
      <c r="E117" s="549"/>
      <c r="F117" s="549"/>
      <c r="G117" s="549"/>
      <c r="H117" s="549"/>
      <c r="I117" s="549"/>
      <c r="J117" s="549"/>
      <c r="K117" s="549"/>
      <c r="L117" s="549"/>
      <c r="M117" s="549"/>
      <c r="N117" s="549"/>
      <c r="O117" s="549"/>
      <c r="P117" s="549"/>
      <c r="Q117" s="549"/>
      <c r="R117" s="549"/>
      <c r="S117" s="549"/>
      <c r="T117" s="549"/>
      <c r="U117" s="549"/>
      <c r="V117" s="549"/>
      <c r="W117" s="549"/>
      <c r="X117" s="549"/>
      <c r="Y117" s="549"/>
      <c r="Z117" s="549"/>
      <c r="AA117" s="549"/>
      <c r="AB117" s="549"/>
      <c r="AC117" s="549"/>
      <c r="AD117" s="549"/>
      <c r="AE117" s="95"/>
    </row>
    <row r="118" spans="1:31" s="553" customFormat="1" ht="15" customHeight="1" x14ac:dyDescent="0.25">
      <c r="A118" s="93"/>
      <c r="B118" s="552"/>
      <c r="C118" s="549"/>
      <c r="D118" s="549"/>
      <c r="E118" s="549"/>
      <c r="F118" s="549"/>
      <c r="G118" s="549"/>
      <c r="H118" s="549"/>
      <c r="I118" s="549"/>
      <c r="J118" s="549"/>
      <c r="K118" s="549"/>
      <c r="L118" s="549"/>
      <c r="M118" s="549"/>
      <c r="N118" s="549"/>
      <c r="O118" s="549"/>
      <c r="P118" s="549"/>
      <c r="Q118" s="549"/>
      <c r="R118" s="549"/>
      <c r="S118" s="549"/>
      <c r="T118" s="549"/>
      <c r="U118" s="549"/>
      <c r="V118" s="549"/>
      <c r="W118" s="549"/>
      <c r="X118" s="549"/>
      <c r="Y118" s="549"/>
      <c r="Z118" s="549"/>
      <c r="AA118" s="549"/>
      <c r="AB118" s="549"/>
      <c r="AC118" s="549"/>
      <c r="AD118" s="549"/>
      <c r="AE118" s="95"/>
    </row>
    <row r="119" spans="1:31" s="553" customFormat="1" ht="15" customHeight="1" x14ac:dyDescent="0.25">
      <c r="A119" s="93"/>
      <c r="B119" s="552" t="s">
        <v>188</v>
      </c>
      <c r="C119" s="552"/>
      <c r="D119" s="552"/>
      <c r="E119" s="552"/>
      <c r="F119" s="552"/>
      <c r="G119" s="552"/>
      <c r="H119" s="552"/>
      <c r="I119" s="552"/>
      <c r="J119" s="552"/>
      <c r="K119" s="552"/>
      <c r="L119" s="552"/>
      <c r="M119" s="552"/>
      <c r="N119" s="552"/>
      <c r="O119" s="552"/>
      <c r="P119" s="552"/>
      <c r="Q119" s="552"/>
      <c r="R119" s="552"/>
      <c r="S119" s="552"/>
      <c r="T119" s="552"/>
      <c r="U119" s="552"/>
      <c r="V119" s="552"/>
      <c r="W119" s="552"/>
      <c r="X119" s="552"/>
      <c r="Y119" s="552"/>
      <c r="Z119" s="552"/>
      <c r="AA119" s="552"/>
      <c r="AB119" s="552"/>
      <c r="AC119" s="552"/>
      <c r="AD119" s="552"/>
      <c r="AE119" s="95"/>
    </row>
    <row r="120" spans="1:31" s="553" customFormat="1" ht="28.5" customHeight="1" x14ac:dyDescent="0.25">
      <c r="A120" s="93"/>
      <c r="B120" s="552"/>
      <c r="C120" s="1287" t="s">
        <v>189</v>
      </c>
      <c r="D120" s="1287"/>
      <c r="E120" s="1287"/>
      <c r="F120" s="1287"/>
      <c r="G120" s="1287"/>
      <c r="H120" s="1287"/>
      <c r="I120" s="1287"/>
      <c r="J120" s="1287"/>
      <c r="K120" s="1287"/>
      <c r="L120" s="1287"/>
      <c r="M120" s="1287"/>
      <c r="N120" s="1287"/>
      <c r="O120" s="1287"/>
      <c r="P120" s="1287"/>
      <c r="Q120" s="1287"/>
      <c r="R120" s="1287"/>
      <c r="S120" s="1287"/>
      <c r="T120" s="1287"/>
      <c r="U120" s="1287"/>
      <c r="V120" s="1287"/>
      <c r="W120" s="1287"/>
      <c r="X120" s="1287"/>
      <c r="Y120" s="1287"/>
      <c r="Z120" s="1287"/>
      <c r="AA120" s="1287"/>
      <c r="AB120" s="1287"/>
      <c r="AC120" s="1287"/>
      <c r="AD120" s="1287"/>
      <c r="AE120" s="95"/>
    </row>
    <row r="121" spans="1:31" s="553" customFormat="1" ht="15" customHeight="1" x14ac:dyDescent="0.25">
      <c r="A121" s="93"/>
      <c r="B121" s="552"/>
      <c r="C121" s="549"/>
      <c r="D121" s="549"/>
      <c r="E121" s="549"/>
      <c r="F121" s="549"/>
      <c r="G121" s="549"/>
      <c r="H121" s="549"/>
      <c r="I121" s="549"/>
      <c r="J121" s="549"/>
      <c r="K121" s="549"/>
      <c r="L121" s="549"/>
      <c r="M121" s="549"/>
      <c r="N121" s="549"/>
      <c r="O121" s="549"/>
      <c r="P121" s="549"/>
      <c r="Q121" s="549"/>
      <c r="R121" s="549"/>
      <c r="S121" s="549"/>
      <c r="T121" s="549"/>
      <c r="U121" s="549"/>
      <c r="V121" s="549"/>
      <c r="W121" s="549"/>
      <c r="X121" s="549"/>
      <c r="Y121" s="549"/>
      <c r="Z121" s="549"/>
      <c r="AA121" s="549"/>
      <c r="AB121" s="549"/>
      <c r="AC121" s="549"/>
      <c r="AD121" s="549"/>
      <c r="AE121" s="95"/>
    </row>
    <row r="122" spans="1:31" s="553" customFormat="1" ht="15" customHeight="1" x14ac:dyDescent="0.25">
      <c r="A122" s="93"/>
      <c r="B122" s="552" t="s">
        <v>190</v>
      </c>
      <c r="C122" s="552"/>
      <c r="D122" s="552"/>
      <c r="E122" s="552"/>
      <c r="F122" s="552"/>
      <c r="G122" s="552"/>
      <c r="H122" s="552"/>
      <c r="I122" s="552"/>
      <c r="J122" s="552"/>
      <c r="K122" s="552"/>
      <c r="L122" s="552"/>
      <c r="M122" s="552"/>
      <c r="N122" s="552"/>
      <c r="O122" s="552"/>
      <c r="P122" s="552"/>
      <c r="Q122" s="552"/>
      <c r="R122" s="552"/>
      <c r="S122" s="552"/>
      <c r="T122" s="552"/>
      <c r="U122" s="552"/>
      <c r="V122" s="552"/>
      <c r="W122" s="552"/>
      <c r="X122" s="552"/>
      <c r="Y122" s="552"/>
      <c r="Z122" s="552"/>
      <c r="AA122" s="552"/>
      <c r="AB122" s="552"/>
      <c r="AC122" s="552"/>
      <c r="AD122" s="552"/>
      <c r="AE122" s="95"/>
    </row>
    <row r="123" spans="1:31" s="553" customFormat="1" ht="44.25" customHeight="1" x14ac:dyDescent="0.25">
      <c r="A123" s="93"/>
      <c r="B123" s="552"/>
      <c r="C123" s="1287" t="s">
        <v>191</v>
      </c>
      <c r="D123" s="1287"/>
      <c r="E123" s="1287"/>
      <c r="F123" s="1287"/>
      <c r="G123" s="1287"/>
      <c r="H123" s="1287"/>
      <c r="I123" s="1287"/>
      <c r="J123" s="1287"/>
      <c r="K123" s="1287"/>
      <c r="L123" s="1287"/>
      <c r="M123" s="1287"/>
      <c r="N123" s="1287"/>
      <c r="O123" s="1287"/>
      <c r="P123" s="1287"/>
      <c r="Q123" s="1287"/>
      <c r="R123" s="1287"/>
      <c r="S123" s="1287"/>
      <c r="T123" s="1287"/>
      <c r="U123" s="1287"/>
      <c r="V123" s="1287"/>
      <c r="W123" s="1287"/>
      <c r="X123" s="1287"/>
      <c r="Y123" s="1287"/>
      <c r="Z123" s="1287"/>
      <c r="AA123" s="1287"/>
      <c r="AB123" s="1287"/>
      <c r="AC123" s="1287"/>
      <c r="AD123" s="1287"/>
      <c r="AE123" s="95"/>
    </row>
    <row r="124" spans="1:31" s="553" customFormat="1" ht="15" customHeight="1" x14ac:dyDescent="0.25">
      <c r="A124" s="93"/>
      <c r="B124" s="552"/>
      <c r="C124" s="549"/>
      <c r="D124" s="549"/>
      <c r="E124" s="549"/>
      <c r="F124" s="549"/>
      <c r="G124" s="549"/>
      <c r="H124" s="549"/>
      <c r="I124" s="549"/>
      <c r="J124" s="549"/>
      <c r="K124" s="549"/>
      <c r="L124" s="549"/>
      <c r="M124" s="549"/>
      <c r="N124" s="549"/>
      <c r="O124" s="549"/>
      <c r="P124" s="549"/>
      <c r="Q124" s="549"/>
      <c r="R124" s="549"/>
      <c r="S124" s="549"/>
      <c r="T124" s="549"/>
      <c r="U124" s="549"/>
      <c r="V124" s="549"/>
      <c r="W124" s="549"/>
      <c r="X124" s="549"/>
      <c r="Y124" s="549"/>
      <c r="Z124" s="549"/>
      <c r="AA124" s="549"/>
      <c r="AB124" s="549"/>
      <c r="AC124" s="549"/>
      <c r="AD124" s="549"/>
      <c r="AE124" s="95"/>
    </row>
    <row r="125" spans="1:31" s="553" customFormat="1" ht="15" customHeight="1" x14ac:dyDescent="0.25">
      <c r="A125" s="93"/>
      <c r="B125" s="552" t="s">
        <v>192</v>
      </c>
      <c r="C125" s="552"/>
      <c r="D125" s="552"/>
      <c r="E125" s="552"/>
      <c r="F125" s="552"/>
      <c r="G125" s="552"/>
      <c r="H125" s="552"/>
      <c r="I125" s="552"/>
      <c r="J125" s="552"/>
      <c r="K125" s="552"/>
      <c r="L125" s="552"/>
      <c r="M125" s="552"/>
      <c r="N125" s="552"/>
      <c r="O125" s="552"/>
      <c r="P125" s="552"/>
      <c r="Q125" s="552"/>
      <c r="R125" s="552"/>
      <c r="S125" s="552"/>
      <c r="T125" s="552"/>
      <c r="U125" s="552"/>
      <c r="V125" s="552"/>
      <c r="W125" s="552"/>
      <c r="X125" s="552"/>
      <c r="Y125" s="552"/>
      <c r="Z125" s="552"/>
      <c r="AA125" s="552"/>
      <c r="AB125" s="552"/>
      <c r="AC125" s="552"/>
      <c r="AD125" s="552"/>
      <c r="AE125" s="95"/>
    </row>
    <row r="126" spans="1:31" s="553" customFormat="1" ht="27" customHeight="1" x14ac:dyDescent="0.25">
      <c r="A126" s="93"/>
      <c r="B126" s="552"/>
      <c r="C126" s="1287" t="s">
        <v>219</v>
      </c>
      <c r="D126" s="1287"/>
      <c r="E126" s="1287"/>
      <c r="F126" s="1287"/>
      <c r="G126" s="1287"/>
      <c r="H126" s="1287"/>
      <c r="I126" s="1287"/>
      <c r="J126" s="1287"/>
      <c r="K126" s="1287"/>
      <c r="L126" s="1287"/>
      <c r="M126" s="1287"/>
      <c r="N126" s="1287"/>
      <c r="O126" s="1287"/>
      <c r="P126" s="1287"/>
      <c r="Q126" s="1287"/>
      <c r="R126" s="1287"/>
      <c r="S126" s="1287"/>
      <c r="T126" s="1287"/>
      <c r="U126" s="1287"/>
      <c r="V126" s="1287"/>
      <c r="W126" s="1287"/>
      <c r="X126" s="1287"/>
      <c r="Y126" s="1287"/>
      <c r="Z126" s="1287"/>
      <c r="AA126" s="1287"/>
      <c r="AB126" s="1287"/>
      <c r="AC126" s="1287"/>
      <c r="AD126" s="1287"/>
      <c r="AE126" s="95"/>
    </row>
    <row r="127" spans="1:31" s="553" customFormat="1" ht="15" customHeight="1" x14ac:dyDescent="0.25">
      <c r="A127" s="93"/>
      <c r="B127" s="552"/>
      <c r="C127" s="549"/>
      <c r="D127" s="549"/>
      <c r="E127" s="549"/>
      <c r="F127" s="549"/>
      <c r="G127" s="549"/>
      <c r="H127" s="549"/>
      <c r="I127" s="549"/>
      <c r="J127" s="549"/>
      <c r="K127" s="549"/>
      <c r="L127" s="549"/>
      <c r="M127" s="549"/>
      <c r="N127" s="549"/>
      <c r="O127" s="549"/>
      <c r="P127" s="549"/>
      <c r="Q127" s="549"/>
      <c r="R127" s="549"/>
      <c r="S127" s="549"/>
      <c r="T127" s="549"/>
      <c r="U127" s="549"/>
      <c r="V127" s="549"/>
      <c r="W127" s="549"/>
      <c r="X127" s="549"/>
      <c r="Y127" s="549"/>
      <c r="Z127" s="549"/>
      <c r="AA127" s="549"/>
      <c r="AB127" s="549"/>
      <c r="AC127" s="549"/>
      <c r="AD127" s="549"/>
      <c r="AE127" s="95"/>
    </row>
    <row r="128" spans="1:31" s="553" customFormat="1" ht="15" customHeight="1" x14ac:dyDescent="0.25">
      <c r="A128" s="93"/>
      <c r="B128" s="552" t="s">
        <v>193</v>
      </c>
      <c r="C128" s="552"/>
      <c r="D128" s="552"/>
      <c r="E128" s="552"/>
      <c r="F128" s="552"/>
      <c r="G128" s="552"/>
      <c r="H128" s="552"/>
      <c r="I128" s="552"/>
      <c r="J128" s="552"/>
      <c r="K128" s="552"/>
      <c r="L128" s="552"/>
      <c r="M128" s="552"/>
      <c r="N128" s="552"/>
      <c r="O128" s="552"/>
      <c r="P128" s="552"/>
      <c r="Q128" s="552"/>
      <c r="R128" s="552"/>
      <c r="S128" s="552"/>
      <c r="T128" s="552"/>
      <c r="U128" s="552"/>
      <c r="V128" s="552"/>
      <c r="W128" s="552"/>
      <c r="X128" s="552"/>
      <c r="Y128" s="552"/>
      <c r="Z128" s="552"/>
      <c r="AA128" s="552"/>
      <c r="AB128" s="552"/>
      <c r="AC128" s="552"/>
      <c r="AD128" s="552"/>
      <c r="AE128" s="95"/>
    </row>
    <row r="129" spans="1:31" s="553" customFormat="1" ht="51" customHeight="1" x14ac:dyDescent="0.25">
      <c r="A129" s="93"/>
      <c r="B129" s="552"/>
      <c r="C129" s="1287" t="s">
        <v>692</v>
      </c>
      <c r="D129" s="1287"/>
      <c r="E129" s="1287"/>
      <c r="F129" s="1287"/>
      <c r="G129" s="1287"/>
      <c r="H129" s="1287"/>
      <c r="I129" s="1287"/>
      <c r="J129" s="1287"/>
      <c r="K129" s="1287"/>
      <c r="L129" s="1287"/>
      <c r="M129" s="1287"/>
      <c r="N129" s="1287"/>
      <c r="O129" s="1287"/>
      <c r="P129" s="1287"/>
      <c r="Q129" s="1287"/>
      <c r="R129" s="1287"/>
      <c r="S129" s="1287"/>
      <c r="T129" s="1287"/>
      <c r="U129" s="1287"/>
      <c r="V129" s="1287"/>
      <c r="W129" s="1287"/>
      <c r="X129" s="1287"/>
      <c r="Y129" s="1287"/>
      <c r="Z129" s="1287"/>
      <c r="AA129" s="1287"/>
      <c r="AB129" s="1287"/>
      <c r="AC129" s="1287"/>
      <c r="AD129" s="1287"/>
      <c r="AE129" s="95"/>
    </row>
    <row r="130" spans="1:31" s="553" customFormat="1" ht="15" customHeight="1" x14ac:dyDescent="0.25">
      <c r="A130" s="93"/>
      <c r="B130" s="552"/>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95"/>
    </row>
    <row r="131" spans="1:31" s="553" customFormat="1" ht="15" customHeight="1" x14ac:dyDescent="0.25">
      <c r="A131" s="93"/>
      <c r="B131" s="552" t="s">
        <v>194</v>
      </c>
      <c r="C131" s="552"/>
      <c r="D131" s="552"/>
      <c r="E131" s="552"/>
      <c r="F131" s="552"/>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95"/>
    </row>
    <row r="132" spans="1:31" s="553" customFormat="1" ht="28.5" customHeight="1" x14ac:dyDescent="0.25">
      <c r="A132" s="93"/>
      <c r="B132" s="552"/>
      <c r="C132" s="1287" t="s">
        <v>195</v>
      </c>
      <c r="D132" s="1287"/>
      <c r="E132" s="1287"/>
      <c r="F132" s="1287"/>
      <c r="G132" s="1287"/>
      <c r="H132" s="1287"/>
      <c r="I132" s="1287"/>
      <c r="J132" s="1287"/>
      <c r="K132" s="1287"/>
      <c r="L132" s="1287"/>
      <c r="M132" s="1287"/>
      <c r="N132" s="1287"/>
      <c r="O132" s="1287"/>
      <c r="P132" s="1287"/>
      <c r="Q132" s="1287"/>
      <c r="R132" s="1287"/>
      <c r="S132" s="1287"/>
      <c r="T132" s="1287"/>
      <c r="U132" s="1287"/>
      <c r="V132" s="1287"/>
      <c r="W132" s="1287"/>
      <c r="X132" s="1287"/>
      <c r="Y132" s="1287"/>
      <c r="Z132" s="1287"/>
      <c r="AA132" s="1287"/>
      <c r="AB132" s="1287"/>
      <c r="AC132" s="1287"/>
      <c r="AD132" s="1287"/>
      <c r="AE132" s="95"/>
    </row>
    <row r="133" spans="1:31" s="553" customFormat="1" ht="18.75" customHeight="1" x14ac:dyDescent="0.25">
      <c r="A133" s="93"/>
      <c r="B133" s="552"/>
      <c r="C133" s="549"/>
      <c r="D133" s="549"/>
      <c r="E133" s="549"/>
      <c r="F133" s="549"/>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95"/>
    </row>
    <row r="134" spans="1:31" s="553" customFormat="1" ht="15" customHeight="1" x14ac:dyDescent="0.25">
      <c r="A134" s="93"/>
      <c r="B134" s="552" t="s">
        <v>663</v>
      </c>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95"/>
    </row>
    <row r="135" spans="1:31" s="553" customFormat="1" ht="37.5" customHeight="1" x14ac:dyDescent="0.25">
      <c r="A135" s="93"/>
      <c r="B135" s="552"/>
      <c r="C135" s="1287" t="s">
        <v>664</v>
      </c>
      <c r="D135" s="1287"/>
      <c r="E135" s="1287"/>
      <c r="F135" s="1287"/>
      <c r="G135" s="1287"/>
      <c r="H135" s="1287"/>
      <c r="I135" s="1287"/>
      <c r="J135" s="1287"/>
      <c r="K135" s="1287"/>
      <c r="L135" s="1287"/>
      <c r="M135" s="1287"/>
      <c r="N135" s="1287"/>
      <c r="O135" s="1287"/>
      <c r="P135" s="1287"/>
      <c r="Q135" s="1287"/>
      <c r="R135" s="1287"/>
      <c r="S135" s="1287"/>
      <c r="T135" s="1287"/>
      <c r="U135" s="1287"/>
      <c r="V135" s="1287"/>
      <c r="W135" s="1287"/>
      <c r="X135" s="1287"/>
      <c r="Y135" s="1287"/>
      <c r="Z135" s="1287"/>
      <c r="AA135" s="1287"/>
      <c r="AB135" s="1287"/>
      <c r="AC135" s="1287"/>
      <c r="AD135" s="1287"/>
      <c r="AE135" s="95"/>
    </row>
    <row r="136" spans="1:31" s="553" customFormat="1" ht="15" customHeight="1" x14ac:dyDescent="0.25">
      <c r="A136" s="93"/>
      <c r="B136" s="552"/>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95"/>
    </row>
    <row r="137" spans="1:31" s="553" customFormat="1" ht="15" customHeight="1" x14ac:dyDescent="0.25">
      <c r="A137" s="93"/>
      <c r="B137" s="552" t="s">
        <v>196</v>
      </c>
      <c r="C137" s="552"/>
      <c r="D137" s="552"/>
      <c r="E137" s="552"/>
      <c r="F137" s="552"/>
      <c r="G137" s="552"/>
      <c r="H137" s="552"/>
      <c r="I137" s="552"/>
      <c r="J137" s="552"/>
      <c r="K137" s="552"/>
      <c r="L137" s="552"/>
      <c r="M137" s="552"/>
      <c r="N137" s="552"/>
      <c r="O137" s="552"/>
      <c r="P137" s="552"/>
      <c r="Q137" s="552"/>
      <c r="R137" s="552"/>
      <c r="S137" s="552"/>
      <c r="T137" s="552"/>
      <c r="U137" s="552"/>
      <c r="V137" s="552"/>
      <c r="W137" s="552"/>
      <c r="X137" s="552"/>
      <c r="Y137" s="552"/>
      <c r="Z137" s="552"/>
      <c r="AA137" s="552"/>
      <c r="AB137" s="552"/>
      <c r="AC137" s="552"/>
      <c r="AD137" s="552"/>
      <c r="AE137" s="95"/>
    </row>
    <row r="138" spans="1:31" s="553" customFormat="1" ht="37.5" customHeight="1" x14ac:dyDescent="0.25">
      <c r="A138" s="93"/>
      <c r="B138" s="552"/>
      <c r="C138" s="1287" t="s">
        <v>693</v>
      </c>
      <c r="D138" s="1287"/>
      <c r="E138" s="1287"/>
      <c r="F138" s="1287"/>
      <c r="G138" s="1287"/>
      <c r="H138" s="1287"/>
      <c r="I138" s="1287"/>
      <c r="J138" s="1287"/>
      <c r="K138" s="1287"/>
      <c r="L138" s="1287"/>
      <c r="M138" s="1287"/>
      <c r="N138" s="1287"/>
      <c r="O138" s="1287"/>
      <c r="P138" s="1287"/>
      <c r="Q138" s="1287"/>
      <c r="R138" s="1287"/>
      <c r="S138" s="1287"/>
      <c r="T138" s="1287"/>
      <c r="U138" s="1287"/>
      <c r="V138" s="1287"/>
      <c r="W138" s="1287"/>
      <c r="X138" s="1287"/>
      <c r="Y138" s="1287"/>
      <c r="Z138" s="1287"/>
      <c r="AA138" s="1287"/>
      <c r="AB138" s="1287"/>
      <c r="AC138" s="1287"/>
      <c r="AD138" s="1287"/>
      <c r="AE138" s="95"/>
    </row>
    <row r="139" spans="1:31" s="553" customFormat="1" ht="15" customHeight="1" x14ac:dyDescent="0.25">
      <c r="A139" s="93"/>
      <c r="B139" s="552"/>
      <c r="C139" s="549"/>
      <c r="D139" s="549"/>
      <c r="E139" s="549"/>
      <c r="F139" s="549"/>
      <c r="G139" s="549"/>
      <c r="H139" s="549"/>
      <c r="I139" s="549"/>
      <c r="J139" s="549"/>
      <c r="K139" s="549"/>
      <c r="L139" s="549"/>
      <c r="M139" s="549"/>
      <c r="N139" s="549"/>
      <c r="O139" s="549"/>
      <c r="P139" s="549"/>
      <c r="Q139" s="549"/>
      <c r="R139" s="549"/>
      <c r="S139" s="549"/>
      <c r="T139" s="549"/>
      <c r="U139" s="549"/>
      <c r="V139" s="549"/>
      <c r="W139" s="549"/>
      <c r="X139" s="549"/>
      <c r="Y139" s="549"/>
      <c r="Z139" s="549"/>
      <c r="AA139" s="549"/>
      <c r="AB139" s="549"/>
      <c r="AC139" s="549"/>
      <c r="AD139" s="549"/>
      <c r="AE139" s="95"/>
    </row>
    <row r="140" spans="1:31" s="553" customFormat="1" ht="15" customHeight="1" x14ac:dyDescent="0.25">
      <c r="A140" s="93"/>
      <c r="B140" s="552" t="s">
        <v>197</v>
      </c>
      <c r="C140" s="554"/>
      <c r="D140" s="554"/>
      <c r="E140" s="554"/>
      <c r="F140" s="554"/>
      <c r="G140" s="554"/>
      <c r="H140" s="554"/>
      <c r="I140" s="554"/>
      <c r="J140" s="554"/>
      <c r="K140" s="554"/>
      <c r="L140" s="554"/>
      <c r="M140" s="554"/>
      <c r="N140" s="554"/>
      <c r="O140" s="554"/>
      <c r="P140" s="554"/>
      <c r="Q140" s="554"/>
      <c r="R140" s="554"/>
      <c r="S140" s="554"/>
      <c r="T140" s="554"/>
      <c r="U140" s="554"/>
      <c r="V140" s="554"/>
      <c r="W140" s="554"/>
      <c r="X140" s="554"/>
      <c r="Y140" s="554"/>
      <c r="Z140" s="554"/>
      <c r="AA140" s="554"/>
      <c r="AB140" s="554"/>
      <c r="AC140" s="554"/>
      <c r="AD140" s="95"/>
      <c r="AE140" s="95"/>
    </row>
    <row r="141" spans="1:31" s="553" customFormat="1" ht="51" customHeight="1" x14ac:dyDescent="0.25">
      <c r="A141" s="93"/>
      <c r="B141" s="552"/>
      <c r="C141" s="1287" t="s">
        <v>694</v>
      </c>
      <c r="D141" s="1287"/>
      <c r="E141" s="1287"/>
      <c r="F141" s="1287"/>
      <c r="G141" s="1287"/>
      <c r="H141" s="1287"/>
      <c r="I141" s="1287"/>
      <c r="J141" s="1287"/>
      <c r="K141" s="1287"/>
      <c r="L141" s="1287"/>
      <c r="M141" s="1287"/>
      <c r="N141" s="1287"/>
      <c r="O141" s="1287"/>
      <c r="P141" s="1287"/>
      <c r="Q141" s="1287"/>
      <c r="R141" s="1287"/>
      <c r="S141" s="1287"/>
      <c r="T141" s="1287"/>
      <c r="U141" s="1287"/>
      <c r="V141" s="1287"/>
      <c r="W141" s="1287"/>
      <c r="X141" s="1287"/>
      <c r="Y141" s="1287"/>
      <c r="Z141" s="1287"/>
      <c r="AA141" s="1287"/>
      <c r="AB141" s="1287"/>
      <c r="AC141" s="1287"/>
      <c r="AD141" s="1287"/>
      <c r="AE141" s="95"/>
    </row>
    <row r="142" spans="1:31" s="553" customFormat="1" ht="15" customHeight="1" x14ac:dyDescent="0.25">
      <c r="A142" s="93"/>
      <c r="B142" s="552"/>
      <c r="C142" s="549"/>
      <c r="D142" s="549"/>
      <c r="E142" s="549"/>
      <c r="F142" s="549"/>
      <c r="G142" s="549"/>
      <c r="H142" s="549"/>
      <c r="I142" s="549"/>
      <c r="J142" s="549"/>
      <c r="K142" s="549"/>
      <c r="L142" s="549"/>
      <c r="M142" s="549"/>
      <c r="N142" s="549"/>
      <c r="O142" s="549"/>
      <c r="P142" s="549"/>
      <c r="Q142" s="549"/>
      <c r="R142" s="549"/>
      <c r="S142" s="549"/>
      <c r="T142" s="549"/>
      <c r="U142" s="549"/>
      <c r="V142" s="549"/>
      <c r="W142" s="549"/>
      <c r="X142" s="549"/>
      <c r="Y142" s="549"/>
      <c r="Z142" s="549"/>
      <c r="AA142" s="549"/>
      <c r="AB142" s="549"/>
      <c r="AC142" s="549"/>
      <c r="AD142" s="549"/>
      <c r="AE142" s="95"/>
    </row>
    <row r="143" spans="1:31" s="553" customFormat="1" ht="15" customHeight="1" x14ac:dyDescent="0.25">
      <c r="A143" s="93"/>
      <c r="B143" s="552" t="s">
        <v>198</v>
      </c>
      <c r="C143" s="554"/>
      <c r="D143" s="554"/>
      <c r="E143" s="554"/>
      <c r="F143" s="554"/>
      <c r="G143" s="554"/>
      <c r="H143" s="554"/>
      <c r="I143" s="554"/>
      <c r="J143" s="554"/>
      <c r="K143" s="554"/>
      <c r="L143" s="554"/>
      <c r="M143" s="554"/>
      <c r="N143" s="554"/>
      <c r="O143" s="554"/>
      <c r="P143" s="554"/>
      <c r="Q143" s="554"/>
      <c r="R143" s="554"/>
      <c r="S143" s="554"/>
      <c r="T143" s="554"/>
      <c r="U143" s="554"/>
      <c r="V143" s="554"/>
      <c r="W143" s="554"/>
      <c r="X143" s="554"/>
      <c r="Y143" s="554"/>
      <c r="Z143" s="554"/>
      <c r="AA143" s="554"/>
      <c r="AB143" s="554"/>
      <c r="AC143" s="554"/>
      <c r="AD143" s="95"/>
      <c r="AE143" s="95"/>
    </row>
    <row r="144" spans="1:31" s="553" customFormat="1" ht="54" customHeight="1" x14ac:dyDescent="0.25">
      <c r="A144" s="93"/>
      <c r="B144" s="552"/>
      <c r="C144" s="1287" t="s">
        <v>695</v>
      </c>
      <c r="D144" s="1287"/>
      <c r="E144" s="1287"/>
      <c r="F144" s="1287"/>
      <c r="G144" s="1287"/>
      <c r="H144" s="1287"/>
      <c r="I144" s="1287"/>
      <c r="J144" s="1287"/>
      <c r="K144" s="1287"/>
      <c r="L144" s="1287"/>
      <c r="M144" s="1287"/>
      <c r="N144" s="1287"/>
      <c r="O144" s="1287"/>
      <c r="P144" s="1287"/>
      <c r="Q144" s="1287"/>
      <c r="R144" s="1287"/>
      <c r="S144" s="1287"/>
      <c r="T144" s="1287"/>
      <c r="U144" s="1287"/>
      <c r="V144" s="1287"/>
      <c r="W144" s="1287"/>
      <c r="X144" s="1287"/>
      <c r="Y144" s="1287"/>
      <c r="Z144" s="1287"/>
      <c r="AA144" s="1287"/>
      <c r="AB144" s="1287"/>
      <c r="AC144" s="1287"/>
      <c r="AD144" s="1287"/>
      <c r="AE144" s="95"/>
    </row>
    <row r="145" spans="1:32" s="553" customFormat="1" ht="15" customHeight="1" x14ac:dyDescent="0.25">
      <c r="A145" s="93"/>
      <c r="B145" s="552"/>
      <c r="C145" s="549"/>
      <c r="D145" s="549"/>
      <c r="E145" s="549"/>
      <c r="F145" s="549"/>
      <c r="G145" s="549"/>
      <c r="H145" s="549"/>
      <c r="I145" s="549"/>
      <c r="J145" s="549"/>
      <c r="K145" s="549"/>
      <c r="L145" s="549"/>
      <c r="M145" s="549"/>
      <c r="N145" s="549"/>
      <c r="O145" s="549"/>
      <c r="P145" s="549"/>
      <c r="Q145" s="549"/>
      <c r="R145" s="549"/>
      <c r="S145" s="549"/>
      <c r="T145" s="549"/>
      <c r="U145" s="549"/>
      <c r="V145" s="549"/>
      <c r="W145" s="549"/>
      <c r="X145" s="549"/>
      <c r="Y145" s="549"/>
      <c r="Z145" s="549"/>
      <c r="AA145" s="549"/>
      <c r="AB145" s="549"/>
      <c r="AC145" s="549"/>
      <c r="AD145" s="549"/>
      <c r="AE145" s="95"/>
    </row>
    <row r="146" spans="1:32" s="553" customFormat="1" ht="15" customHeight="1" x14ac:dyDescent="0.25">
      <c r="A146" s="93"/>
      <c r="B146" s="552" t="s">
        <v>199</v>
      </c>
      <c r="C146" s="554"/>
      <c r="D146" s="554"/>
      <c r="E146" s="554"/>
      <c r="F146" s="554"/>
      <c r="G146" s="554"/>
      <c r="H146" s="554"/>
      <c r="I146" s="554"/>
      <c r="J146" s="554"/>
      <c r="K146" s="554"/>
      <c r="L146" s="554"/>
      <c r="M146" s="554"/>
      <c r="N146" s="554"/>
      <c r="O146" s="554"/>
      <c r="P146" s="554"/>
      <c r="Q146" s="554"/>
      <c r="R146" s="554"/>
      <c r="S146" s="554"/>
      <c r="T146" s="554"/>
      <c r="U146" s="554"/>
      <c r="V146" s="554"/>
      <c r="W146" s="554"/>
      <c r="X146" s="554"/>
      <c r="Y146" s="554"/>
      <c r="Z146" s="554"/>
      <c r="AA146" s="554"/>
      <c r="AB146" s="554"/>
      <c r="AC146" s="554"/>
      <c r="AD146" s="95"/>
      <c r="AE146" s="95"/>
    </row>
    <row r="147" spans="1:32" s="553" customFormat="1" ht="66" customHeight="1" x14ac:dyDescent="0.25">
      <c r="A147" s="93"/>
      <c r="B147" s="552"/>
      <c r="C147" s="1287" t="s">
        <v>698</v>
      </c>
      <c r="D147" s="1287"/>
      <c r="E147" s="1287"/>
      <c r="F147" s="1287"/>
      <c r="G147" s="1287"/>
      <c r="H147" s="1287"/>
      <c r="I147" s="1287"/>
      <c r="J147" s="1287"/>
      <c r="K147" s="1287"/>
      <c r="L147" s="1287"/>
      <c r="M147" s="1287"/>
      <c r="N147" s="1287"/>
      <c r="O147" s="1287"/>
      <c r="P147" s="1287"/>
      <c r="Q147" s="1287"/>
      <c r="R147" s="1287"/>
      <c r="S147" s="1287"/>
      <c r="T147" s="1287"/>
      <c r="U147" s="1287"/>
      <c r="V147" s="1287"/>
      <c r="W147" s="1287"/>
      <c r="X147" s="1287"/>
      <c r="Y147" s="1287"/>
      <c r="Z147" s="1287"/>
      <c r="AA147" s="1287"/>
      <c r="AB147" s="1287"/>
      <c r="AC147" s="1287"/>
      <c r="AD147" s="1287"/>
      <c r="AE147" s="95"/>
    </row>
    <row r="148" spans="1:32" s="553" customFormat="1" ht="15" customHeight="1" x14ac:dyDescent="0.25">
      <c r="A148" s="93"/>
      <c r="B148" s="552"/>
      <c r="C148" s="549"/>
      <c r="D148" s="549"/>
      <c r="E148" s="549"/>
      <c r="F148" s="549"/>
      <c r="G148" s="549"/>
      <c r="H148" s="549"/>
      <c r="I148" s="549"/>
      <c r="J148" s="549"/>
      <c r="K148" s="549"/>
      <c r="L148" s="549"/>
      <c r="M148" s="549"/>
      <c r="N148" s="549"/>
      <c r="O148" s="549"/>
      <c r="P148" s="549"/>
      <c r="Q148" s="549"/>
      <c r="R148" s="549"/>
      <c r="S148" s="549"/>
      <c r="T148" s="549"/>
      <c r="U148" s="549"/>
      <c r="V148" s="549"/>
      <c r="W148" s="549"/>
      <c r="X148" s="549"/>
      <c r="Y148" s="549"/>
      <c r="Z148" s="549"/>
      <c r="AA148" s="549"/>
      <c r="AB148" s="549"/>
      <c r="AC148" s="549"/>
      <c r="AD148" s="549"/>
      <c r="AE148" s="95"/>
    </row>
    <row r="149" spans="1:32" s="553" customFormat="1" ht="15" customHeight="1" x14ac:dyDescent="0.25">
      <c r="A149" s="93"/>
      <c r="B149" s="552" t="s">
        <v>200</v>
      </c>
      <c r="C149" s="554"/>
      <c r="D149" s="554"/>
      <c r="E149" s="554"/>
      <c r="F149" s="554"/>
      <c r="G149" s="554"/>
      <c r="H149" s="554"/>
      <c r="I149" s="554"/>
      <c r="J149" s="554"/>
      <c r="K149" s="554"/>
      <c r="L149" s="554"/>
      <c r="M149" s="554"/>
      <c r="N149" s="554"/>
      <c r="O149" s="554"/>
      <c r="P149" s="554"/>
      <c r="Q149" s="554"/>
      <c r="R149" s="554"/>
      <c r="S149" s="554"/>
      <c r="T149" s="554"/>
      <c r="U149" s="554"/>
      <c r="V149" s="554"/>
      <c r="W149" s="554"/>
      <c r="X149" s="554"/>
      <c r="Y149" s="554"/>
      <c r="Z149" s="554"/>
      <c r="AA149" s="554"/>
      <c r="AB149" s="554"/>
      <c r="AC149" s="554"/>
      <c r="AD149" s="95"/>
      <c r="AE149" s="95"/>
    </row>
    <row r="150" spans="1:32" s="553" customFormat="1" ht="33.75" customHeight="1" x14ac:dyDescent="0.25">
      <c r="A150" s="93"/>
      <c r="B150" s="552"/>
      <c r="C150" s="1287" t="s">
        <v>201</v>
      </c>
      <c r="D150" s="1287"/>
      <c r="E150" s="1287"/>
      <c r="F150" s="1287"/>
      <c r="G150" s="1287"/>
      <c r="H150" s="1287"/>
      <c r="I150" s="1287"/>
      <c r="J150" s="1287"/>
      <c r="K150" s="1287"/>
      <c r="L150" s="1287"/>
      <c r="M150" s="1287"/>
      <c r="N150" s="1287"/>
      <c r="O150" s="1287"/>
      <c r="P150" s="1287"/>
      <c r="Q150" s="1287"/>
      <c r="R150" s="1287"/>
      <c r="S150" s="1287"/>
      <c r="T150" s="1287"/>
      <c r="U150" s="1287"/>
      <c r="V150" s="1287"/>
      <c r="W150" s="1287"/>
      <c r="X150" s="1287"/>
      <c r="Y150" s="1287"/>
      <c r="Z150" s="1287"/>
      <c r="AA150" s="1287"/>
      <c r="AB150" s="1287"/>
      <c r="AC150" s="1287"/>
      <c r="AD150" s="1287"/>
      <c r="AE150" s="95"/>
    </row>
    <row r="151" spans="1:32" s="553" customFormat="1" ht="10.5" customHeight="1" x14ac:dyDescent="0.25">
      <c r="A151" s="93"/>
      <c r="B151" s="552"/>
      <c r="C151" s="549"/>
      <c r="D151" s="549"/>
      <c r="E151" s="549"/>
      <c r="F151" s="549"/>
      <c r="G151" s="549"/>
      <c r="H151" s="549"/>
      <c r="I151" s="549"/>
      <c r="J151" s="549"/>
      <c r="K151" s="549"/>
      <c r="L151" s="549"/>
      <c r="M151" s="549"/>
      <c r="N151" s="549"/>
      <c r="O151" s="549"/>
      <c r="P151" s="549"/>
      <c r="Q151" s="549"/>
      <c r="R151" s="549"/>
      <c r="S151" s="549"/>
      <c r="T151" s="549"/>
      <c r="U151" s="549"/>
      <c r="V151" s="549"/>
      <c r="W151" s="549"/>
      <c r="X151" s="549"/>
      <c r="Y151" s="549"/>
      <c r="Z151" s="549"/>
      <c r="AA151" s="549"/>
      <c r="AB151" s="549"/>
      <c r="AC151" s="549"/>
      <c r="AD151" s="549"/>
      <c r="AE151" s="95"/>
    </row>
    <row r="152" spans="1:32" s="553" customFormat="1" ht="15" customHeight="1" x14ac:dyDescent="0.2">
      <c r="A152" s="93"/>
      <c r="B152" s="552" t="s">
        <v>287</v>
      </c>
      <c r="C152" s="554"/>
      <c r="D152" s="554"/>
      <c r="E152" s="554"/>
      <c r="F152" s="554"/>
      <c r="G152" s="554"/>
      <c r="H152" s="554"/>
      <c r="I152" s="554"/>
      <c r="J152" s="554"/>
      <c r="K152" s="554"/>
      <c r="L152" s="554"/>
      <c r="M152" s="554"/>
      <c r="N152" s="554"/>
      <c r="O152" s="554"/>
      <c r="P152" s="554"/>
      <c r="Q152" s="554"/>
      <c r="R152" s="554"/>
      <c r="S152" s="554"/>
      <c r="T152" s="554"/>
      <c r="U152" s="554"/>
      <c r="V152" s="554"/>
      <c r="W152" s="554"/>
      <c r="X152" s="554"/>
      <c r="Y152" s="554"/>
      <c r="Z152" s="554"/>
      <c r="AA152" s="554"/>
      <c r="AB152" s="554"/>
      <c r="AC152" s="554"/>
      <c r="AD152" s="95"/>
      <c r="AE152" s="95"/>
      <c r="AF152" s="555"/>
    </row>
    <row r="153" spans="1:32" s="553" customFormat="1" ht="27" customHeight="1" x14ac:dyDescent="0.2">
      <c r="A153" s="93"/>
      <c r="B153" s="552"/>
      <c r="C153" s="1287" t="s">
        <v>666</v>
      </c>
      <c r="D153" s="1287"/>
      <c r="E153" s="1287"/>
      <c r="F153" s="1287"/>
      <c r="G153" s="1287"/>
      <c r="H153" s="1287"/>
      <c r="I153" s="1287"/>
      <c r="J153" s="1287"/>
      <c r="K153" s="1287"/>
      <c r="L153" s="1287"/>
      <c r="M153" s="1287"/>
      <c r="N153" s="1287"/>
      <c r="O153" s="1287"/>
      <c r="P153" s="1287"/>
      <c r="Q153" s="1287"/>
      <c r="R153" s="1287"/>
      <c r="S153" s="1287"/>
      <c r="T153" s="1287"/>
      <c r="U153" s="1287"/>
      <c r="V153" s="1287"/>
      <c r="W153" s="1287"/>
      <c r="X153" s="1287"/>
      <c r="Y153" s="1287"/>
      <c r="Z153" s="1287"/>
      <c r="AA153" s="1287"/>
      <c r="AB153" s="1287"/>
      <c r="AC153" s="1287"/>
      <c r="AD153" s="1287"/>
      <c r="AE153" s="95"/>
      <c r="AF153" s="555"/>
    </row>
    <row r="154" spans="1:32" s="553" customFormat="1" ht="9.75" customHeight="1" x14ac:dyDescent="0.2">
      <c r="A154" s="93"/>
      <c r="B154" s="552"/>
      <c r="C154" s="549"/>
      <c r="D154" s="549"/>
      <c r="E154" s="549"/>
      <c r="F154" s="549"/>
      <c r="G154" s="549"/>
      <c r="H154" s="549"/>
      <c r="I154" s="549"/>
      <c r="J154" s="549"/>
      <c r="K154" s="549"/>
      <c r="L154" s="549"/>
      <c r="M154" s="549"/>
      <c r="N154" s="549"/>
      <c r="O154" s="549"/>
      <c r="P154" s="549"/>
      <c r="Q154" s="549"/>
      <c r="R154" s="549"/>
      <c r="S154" s="549"/>
      <c r="T154" s="549"/>
      <c r="U154" s="549"/>
      <c r="V154" s="549"/>
      <c r="W154" s="549"/>
      <c r="X154" s="549"/>
      <c r="Y154" s="549"/>
      <c r="Z154" s="549"/>
      <c r="AA154" s="549"/>
      <c r="AB154" s="549"/>
      <c r="AC154" s="549"/>
      <c r="AD154" s="549"/>
      <c r="AE154" s="95"/>
      <c r="AF154" s="555"/>
    </row>
    <row r="155" spans="1:32" s="553" customFormat="1" ht="15" customHeight="1" x14ac:dyDescent="0.25">
      <c r="A155" s="93"/>
      <c r="B155" s="552" t="s">
        <v>665</v>
      </c>
      <c r="C155" s="549"/>
      <c r="D155" s="549"/>
      <c r="E155" s="549"/>
      <c r="F155" s="549"/>
      <c r="G155" s="549"/>
      <c r="H155" s="549"/>
      <c r="I155" s="549"/>
      <c r="J155" s="549"/>
      <c r="K155" s="549"/>
      <c r="L155" s="549"/>
      <c r="M155" s="549"/>
      <c r="N155" s="549"/>
      <c r="O155" s="549"/>
      <c r="P155" s="549"/>
      <c r="Q155" s="549"/>
      <c r="R155" s="549"/>
      <c r="S155" s="549"/>
      <c r="T155" s="549"/>
      <c r="U155" s="549"/>
      <c r="V155" s="549"/>
      <c r="W155" s="549"/>
      <c r="X155" s="549"/>
      <c r="Y155" s="549"/>
      <c r="Z155" s="549"/>
      <c r="AA155" s="549"/>
      <c r="AB155" s="549"/>
      <c r="AC155" s="549"/>
      <c r="AD155" s="549"/>
      <c r="AE155" s="95"/>
    </row>
    <row r="156" spans="1:32" s="553" customFormat="1" ht="27.75" customHeight="1" x14ac:dyDescent="0.25">
      <c r="A156" s="93"/>
      <c r="B156" s="552"/>
      <c r="C156" s="1287" t="s">
        <v>213</v>
      </c>
      <c r="D156" s="1287"/>
      <c r="E156" s="1287"/>
      <c r="F156" s="1287"/>
      <c r="G156" s="1287"/>
      <c r="H156" s="1287"/>
      <c r="I156" s="1287"/>
      <c r="J156" s="1287"/>
      <c r="K156" s="1287"/>
      <c r="L156" s="1287"/>
      <c r="M156" s="1287"/>
      <c r="N156" s="1287"/>
      <c r="O156" s="1287"/>
      <c r="P156" s="1287"/>
      <c r="Q156" s="1287"/>
      <c r="R156" s="1287"/>
      <c r="S156" s="1287"/>
      <c r="T156" s="1287"/>
      <c r="U156" s="1287"/>
      <c r="V156" s="1287"/>
      <c r="W156" s="1287"/>
      <c r="X156" s="1287"/>
      <c r="Y156" s="1287"/>
      <c r="Z156" s="1287"/>
      <c r="AA156" s="1287"/>
      <c r="AB156" s="1287"/>
      <c r="AC156" s="1287"/>
      <c r="AD156" s="1287"/>
      <c r="AE156" s="95"/>
    </row>
    <row r="157" spans="1:32" s="553" customFormat="1" ht="15" customHeight="1" x14ac:dyDescent="0.25">
      <c r="A157" s="93"/>
      <c r="B157" s="552"/>
      <c r="C157" s="549"/>
      <c r="D157" s="549"/>
      <c r="E157" s="549"/>
      <c r="F157" s="549"/>
      <c r="G157" s="549"/>
      <c r="H157" s="549"/>
      <c r="I157" s="549"/>
      <c r="J157" s="549"/>
      <c r="K157" s="549"/>
      <c r="L157" s="549"/>
      <c r="M157" s="549"/>
      <c r="N157" s="549"/>
      <c r="O157" s="549"/>
      <c r="P157" s="549"/>
      <c r="Q157" s="549"/>
      <c r="R157" s="549"/>
      <c r="S157" s="549"/>
      <c r="T157" s="549"/>
      <c r="U157" s="549"/>
      <c r="V157" s="549"/>
      <c r="W157" s="549"/>
      <c r="X157" s="549"/>
      <c r="Y157" s="549"/>
      <c r="Z157" s="549"/>
      <c r="AA157" s="549"/>
      <c r="AB157" s="549"/>
      <c r="AC157" s="549"/>
      <c r="AD157" s="549"/>
      <c r="AE157" s="95"/>
    </row>
    <row r="158" spans="1:32" s="553" customFormat="1" ht="15" customHeight="1" x14ac:dyDescent="0.2">
      <c r="A158" s="93"/>
      <c r="B158" s="552" t="s">
        <v>667</v>
      </c>
      <c r="C158" s="554"/>
      <c r="D158" s="554"/>
      <c r="E158" s="554"/>
      <c r="F158" s="554"/>
      <c r="G158" s="554"/>
      <c r="H158" s="554"/>
      <c r="I158" s="554"/>
      <c r="J158" s="554"/>
      <c r="K158" s="554"/>
      <c r="L158" s="554"/>
      <c r="M158" s="554"/>
      <c r="N158" s="554"/>
      <c r="O158" s="554"/>
      <c r="P158" s="554"/>
      <c r="Q158" s="554"/>
      <c r="R158" s="554"/>
      <c r="S158" s="554"/>
      <c r="T158" s="554"/>
      <c r="U158" s="554"/>
      <c r="V158" s="554"/>
      <c r="W158" s="554"/>
      <c r="X158" s="554"/>
      <c r="Y158" s="554"/>
      <c r="Z158" s="554"/>
      <c r="AA158" s="554"/>
      <c r="AB158" s="554"/>
      <c r="AC158" s="554"/>
      <c r="AD158" s="95"/>
      <c r="AE158" s="95"/>
      <c r="AF158" s="555"/>
    </row>
    <row r="159" spans="1:32" s="553" customFormat="1" ht="52.5" customHeight="1" x14ac:dyDescent="0.2">
      <c r="A159" s="93"/>
      <c r="B159" s="552"/>
      <c r="C159" s="1287" t="s">
        <v>668</v>
      </c>
      <c r="D159" s="1287"/>
      <c r="E159" s="1287"/>
      <c r="F159" s="1287"/>
      <c r="G159" s="1287"/>
      <c r="H159" s="1287"/>
      <c r="I159" s="1287"/>
      <c r="J159" s="1287"/>
      <c r="K159" s="1287"/>
      <c r="L159" s="1287"/>
      <c r="M159" s="1287"/>
      <c r="N159" s="1287"/>
      <c r="O159" s="1287"/>
      <c r="P159" s="1287"/>
      <c r="Q159" s="1287"/>
      <c r="R159" s="1287"/>
      <c r="S159" s="1287"/>
      <c r="T159" s="1287"/>
      <c r="U159" s="1287"/>
      <c r="V159" s="1287"/>
      <c r="W159" s="1287"/>
      <c r="X159" s="1287"/>
      <c r="Y159" s="1287"/>
      <c r="Z159" s="1287"/>
      <c r="AA159" s="1287"/>
      <c r="AB159" s="1287"/>
      <c r="AC159" s="1287"/>
      <c r="AD159" s="1287"/>
      <c r="AE159" s="95"/>
      <c r="AF159" s="555"/>
    </row>
    <row r="160" spans="1:32" s="553" customFormat="1" ht="15.75" customHeight="1" x14ac:dyDescent="0.2">
      <c r="A160" s="93"/>
      <c r="B160" s="552"/>
      <c r="C160" s="549"/>
      <c r="D160" s="549"/>
      <c r="E160" s="549"/>
      <c r="F160" s="549"/>
      <c r="G160" s="549"/>
      <c r="H160" s="549"/>
      <c r="I160" s="549"/>
      <c r="J160" s="549"/>
      <c r="K160" s="549"/>
      <c r="L160" s="549"/>
      <c r="M160" s="549"/>
      <c r="N160" s="549"/>
      <c r="O160" s="549"/>
      <c r="P160" s="549"/>
      <c r="Q160" s="549"/>
      <c r="R160" s="549"/>
      <c r="S160" s="549"/>
      <c r="T160" s="549"/>
      <c r="U160" s="549"/>
      <c r="V160" s="549"/>
      <c r="W160" s="549"/>
      <c r="X160" s="549"/>
      <c r="Y160" s="549"/>
      <c r="Z160" s="549"/>
      <c r="AA160" s="549"/>
      <c r="AB160" s="549"/>
      <c r="AC160" s="549"/>
      <c r="AD160" s="549"/>
      <c r="AE160" s="95"/>
      <c r="AF160" s="555"/>
    </row>
    <row r="161" spans="1:32" s="553" customFormat="1" ht="15" customHeight="1" x14ac:dyDescent="0.2">
      <c r="A161" s="93"/>
      <c r="B161" s="552" t="s">
        <v>669</v>
      </c>
      <c r="C161" s="554"/>
      <c r="D161" s="554"/>
      <c r="E161" s="554"/>
      <c r="F161" s="554"/>
      <c r="G161" s="554"/>
      <c r="H161" s="554"/>
      <c r="I161" s="554"/>
      <c r="J161" s="554"/>
      <c r="K161" s="554"/>
      <c r="L161" s="554"/>
      <c r="M161" s="554"/>
      <c r="N161" s="554"/>
      <c r="O161" s="554"/>
      <c r="P161" s="554"/>
      <c r="Q161" s="554"/>
      <c r="R161" s="554"/>
      <c r="S161" s="554"/>
      <c r="T161" s="554"/>
      <c r="U161" s="554"/>
      <c r="V161" s="554"/>
      <c r="W161" s="554"/>
      <c r="X161" s="554"/>
      <c r="Y161" s="554"/>
      <c r="Z161" s="554"/>
      <c r="AA161" s="554"/>
      <c r="AB161" s="554"/>
      <c r="AC161" s="554"/>
      <c r="AD161" s="95"/>
      <c r="AE161" s="95"/>
      <c r="AF161" s="555"/>
    </row>
    <row r="162" spans="1:32" s="553" customFormat="1" ht="27" customHeight="1" x14ac:dyDescent="0.2">
      <c r="A162" s="93"/>
      <c r="B162" s="552"/>
      <c r="C162" s="1287" t="s">
        <v>670</v>
      </c>
      <c r="D162" s="1287"/>
      <c r="E162" s="1287"/>
      <c r="F162" s="1287"/>
      <c r="G162" s="1287"/>
      <c r="H162" s="1287"/>
      <c r="I162" s="1287"/>
      <c r="J162" s="1287"/>
      <c r="K162" s="1287"/>
      <c r="L162" s="1287"/>
      <c r="M162" s="1287"/>
      <c r="N162" s="1287"/>
      <c r="O162" s="1287"/>
      <c r="P162" s="1287"/>
      <c r="Q162" s="1287"/>
      <c r="R162" s="1287"/>
      <c r="S162" s="1287"/>
      <c r="T162" s="1287"/>
      <c r="U162" s="1287"/>
      <c r="V162" s="1287"/>
      <c r="W162" s="1287"/>
      <c r="X162" s="1287"/>
      <c r="Y162" s="1287"/>
      <c r="Z162" s="1287"/>
      <c r="AA162" s="1287"/>
      <c r="AB162" s="1287"/>
      <c r="AC162" s="1287"/>
      <c r="AD162" s="1287"/>
      <c r="AE162" s="95"/>
      <c r="AF162" s="555"/>
    </row>
    <row r="163" spans="1:32" s="553" customFormat="1" ht="17.25" customHeight="1" x14ac:dyDescent="0.2">
      <c r="A163" s="93"/>
      <c r="B163" s="552"/>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95"/>
      <c r="AF163" s="555"/>
    </row>
    <row r="164" spans="1:32" s="553" customFormat="1" ht="15" customHeight="1" x14ac:dyDescent="0.2">
      <c r="A164" s="93"/>
      <c r="B164" s="552" t="s">
        <v>671</v>
      </c>
      <c r="C164" s="554"/>
      <c r="D164" s="554"/>
      <c r="E164" s="554"/>
      <c r="F164" s="554"/>
      <c r="G164" s="554"/>
      <c r="H164" s="554"/>
      <c r="I164" s="554"/>
      <c r="J164" s="554"/>
      <c r="K164" s="554"/>
      <c r="L164" s="554"/>
      <c r="M164" s="554"/>
      <c r="N164" s="554"/>
      <c r="O164" s="554"/>
      <c r="P164" s="554"/>
      <c r="Q164" s="554"/>
      <c r="R164" s="554"/>
      <c r="S164" s="554"/>
      <c r="T164" s="554"/>
      <c r="U164" s="554"/>
      <c r="V164" s="554"/>
      <c r="W164" s="554"/>
      <c r="X164" s="554"/>
      <c r="Y164" s="554"/>
      <c r="Z164" s="554"/>
      <c r="AA164" s="554"/>
      <c r="AB164" s="554"/>
      <c r="AC164" s="554"/>
      <c r="AD164" s="95"/>
      <c r="AE164" s="95"/>
      <c r="AF164" s="555"/>
    </row>
    <row r="165" spans="1:32" s="553" customFormat="1" ht="27" customHeight="1" x14ac:dyDescent="0.2">
      <c r="A165" s="93"/>
      <c r="B165" s="552"/>
      <c r="C165" s="1287" t="s">
        <v>672</v>
      </c>
      <c r="D165" s="1287"/>
      <c r="E165" s="1287"/>
      <c r="F165" s="1287"/>
      <c r="G165" s="1287"/>
      <c r="H165" s="1287"/>
      <c r="I165" s="1287"/>
      <c r="J165" s="1287"/>
      <c r="K165" s="1287"/>
      <c r="L165" s="1287"/>
      <c r="M165" s="1287"/>
      <c r="N165" s="1287"/>
      <c r="O165" s="1287"/>
      <c r="P165" s="1287"/>
      <c r="Q165" s="1287"/>
      <c r="R165" s="1287"/>
      <c r="S165" s="1287"/>
      <c r="T165" s="1287"/>
      <c r="U165" s="1287"/>
      <c r="V165" s="1287"/>
      <c r="W165" s="1287"/>
      <c r="X165" s="1287"/>
      <c r="Y165" s="1287"/>
      <c r="Z165" s="1287"/>
      <c r="AA165" s="1287"/>
      <c r="AB165" s="1287"/>
      <c r="AC165" s="1287"/>
      <c r="AD165" s="1287"/>
      <c r="AE165" s="95"/>
      <c r="AF165" s="555"/>
    </row>
    <row r="166" spans="1:32" s="553" customFormat="1" ht="15" customHeight="1" x14ac:dyDescent="0.2">
      <c r="A166" s="93"/>
      <c r="B166" s="552"/>
      <c r="C166" s="549"/>
      <c r="D166" s="549"/>
      <c r="E166" s="549"/>
      <c r="F166" s="549"/>
      <c r="G166" s="549"/>
      <c r="H166" s="549"/>
      <c r="I166" s="549"/>
      <c r="J166" s="549"/>
      <c r="K166" s="549"/>
      <c r="L166" s="549"/>
      <c r="M166" s="549"/>
      <c r="N166" s="549"/>
      <c r="O166" s="549"/>
      <c r="P166" s="549"/>
      <c r="Q166" s="549"/>
      <c r="R166" s="549"/>
      <c r="S166" s="549"/>
      <c r="T166" s="549"/>
      <c r="U166" s="549"/>
      <c r="V166" s="549"/>
      <c r="W166" s="549"/>
      <c r="X166" s="549"/>
      <c r="Y166" s="549"/>
      <c r="Z166" s="549"/>
      <c r="AA166" s="549"/>
      <c r="AB166" s="549"/>
      <c r="AC166" s="549"/>
      <c r="AD166" s="549"/>
      <c r="AE166" s="95"/>
      <c r="AF166" s="555"/>
    </row>
    <row r="167" spans="1:32" s="553" customFormat="1" ht="15" customHeight="1" x14ac:dyDescent="0.2">
      <c r="A167" s="93"/>
      <c r="B167" s="552" t="s">
        <v>707</v>
      </c>
      <c r="C167" s="549"/>
      <c r="D167" s="549"/>
      <c r="E167" s="549"/>
      <c r="F167" s="549"/>
      <c r="G167" s="549"/>
      <c r="H167" s="549"/>
      <c r="I167" s="549"/>
      <c r="J167" s="549"/>
      <c r="K167" s="549"/>
      <c r="L167" s="549"/>
      <c r="M167" s="549"/>
      <c r="N167" s="549"/>
      <c r="O167" s="549"/>
      <c r="P167" s="549"/>
      <c r="Q167" s="549"/>
      <c r="R167" s="549"/>
      <c r="S167" s="549"/>
      <c r="T167" s="549"/>
      <c r="U167" s="549"/>
      <c r="V167" s="549"/>
      <c r="W167" s="549"/>
      <c r="X167" s="549"/>
      <c r="Y167" s="549"/>
      <c r="Z167" s="549"/>
      <c r="AA167" s="549"/>
      <c r="AB167" s="549"/>
      <c r="AC167" s="549"/>
      <c r="AD167" s="549"/>
      <c r="AE167" s="95"/>
      <c r="AF167" s="555"/>
    </row>
    <row r="168" spans="1:32" s="553" customFormat="1" ht="43.5" customHeight="1" x14ac:dyDescent="0.2">
      <c r="A168" s="93"/>
      <c r="B168" s="552"/>
      <c r="C168" s="1287" t="s">
        <v>706</v>
      </c>
      <c r="D168" s="1287"/>
      <c r="E168" s="1287"/>
      <c r="F168" s="1287"/>
      <c r="G168" s="1287"/>
      <c r="H168" s="1287"/>
      <c r="I168" s="1287"/>
      <c r="J168" s="1287"/>
      <c r="K168" s="1287"/>
      <c r="L168" s="1287"/>
      <c r="M168" s="1287"/>
      <c r="N168" s="1287"/>
      <c r="O168" s="1287"/>
      <c r="P168" s="1287"/>
      <c r="Q168" s="1287"/>
      <c r="R168" s="1287"/>
      <c r="S168" s="1287"/>
      <c r="T168" s="1287"/>
      <c r="U168" s="1287"/>
      <c r="V168" s="1287"/>
      <c r="W168" s="1287"/>
      <c r="X168" s="1287"/>
      <c r="Y168" s="1287"/>
      <c r="Z168" s="1287"/>
      <c r="AA168" s="1287"/>
      <c r="AB168" s="1287"/>
      <c r="AC168" s="1287"/>
      <c r="AD168" s="1287"/>
      <c r="AE168" s="95"/>
      <c r="AF168" s="555"/>
    </row>
    <row r="169" spans="1:32" s="553" customFormat="1" ht="23.25" customHeight="1" x14ac:dyDescent="0.2">
      <c r="A169" s="93"/>
      <c r="B169" s="552"/>
      <c r="C169" s="549"/>
      <c r="D169" s="549"/>
      <c r="E169" s="549"/>
      <c r="F169" s="549"/>
      <c r="G169" s="549"/>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95"/>
      <c r="AF169" s="555"/>
    </row>
    <row r="170" spans="1:32" s="553" customFormat="1" ht="15" customHeight="1" x14ac:dyDescent="0.2">
      <c r="A170" s="93"/>
      <c r="B170" s="552" t="s">
        <v>673</v>
      </c>
      <c r="C170" s="554"/>
      <c r="D170" s="554"/>
      <c r="E170" s="554"/>
      <c r="F170" s="554"/>
      <c r="G170" s="554"/>
      <c r="H170" s="554"/>
      <c r="I170" s="554"/>
      <c r="J170" s="554"/>
      <c r="K170" s="554"/>
      <c r="L170" s="554"/>
      <c r="M170" s="554"/>
      <c r="N170" s="554"/>
      <c r="O170" s="554"/>
      <c r="P170" s="554"/>
      <c r="Q170" s="554"/>
      <c r="R170" s="554"/>
      <c r="S170" s="554"/>
      <c r="T170" s="554"/>
      <c r="U170" s="554"/>
      <c r="V170" s="554"/>
      <c r="W170" s="554"/>
      <c r="X170" s="554"/>
      <c r="Y170" s="554"/>
      <c r="Z170" s="554"/>
      <c r="AA170" s="554"/>
      <c r="AB170" s="554"/>
      <c r="AC170" s="554"/>
      <c r="AD170" s="95"/>
      <c r="AE170" s="95"/>
      <c r="AF170" s="555"/>
    </row>
    <row r="171" spans="1:32" s="553" customFormat="1" ht="39" customHeight="1" x14ac:dyDescent="0.2">
      <c r="A171" s="93"/>
      <c r="B171" s="552"/>
      <c r="C171" s="1287" t="s">
        <v>674</v>
      </c>
      <c r="D171" s="1287"/>
      <c r="E171" s="1287"/>
      <c r="F171" s="1287"/>
      <c r="G171" s="1287"/>
      <c r="H171" s="1287"/>
      <c r="I171" s="1287"/>
      <c r="J171" s="1287"/>
      <c r="K171" s="1287"/>
      <c r="L171" s="1287"/>
      <c r="M171" s="1287"/>
      <c r="N171" s="1287"/>
      <c r="O171" s="1287"/>
      <c r="P171" s="1287"/>
      <c r="Q171" s="1287"/>
      <c r="R171" s="1287"/>
      <c r="S171" s="1287"/>
      <c r="T171" s="1287"/>
      <c r="U171" s="1287"/>
      <c r="V171" s="1287"/>
      <c r="W171" s="1287"/>
      <c r="X171" s="1287"/>
      <c r="Y171" s="1287"/>
      <c r="Z171" s="1287"/>
      <c r="AA171" s="1287"/>
      <c r="AB171" s="1287"/>
      <c r="AC171" s="1287"/>
      <c r="AD171" s="1287"/>
      <c r="AE171" s="95"/>
      <c r="AF171" s="555"/>
    </row>
    <row r="172" spans="1:32" s="553" customFormat="1" ht="15" customHeight="1" x14ac:dyDescent="0.2">
      <c r="A172" s="93"/>
      <c r="B172" s="552" t="s">
        <v>675</v>
      </c>
      <c r="C172" s="549"/>
      <c r="D172" s="549"/>
      <c r="E172" s="549"/>
      <c r="F172" s="549"/>
      <c r="G172" s="549"/>
      <c r="H172" s="549"/>
      <c r="I172" s="549"/>
      <c r="J172" s="549"/>
      <c r="K172" s="549"/>
      <c r="L172" s="549"/>
      <c r="M172" s="549"/>
      <c r="N172" s="549"/>
      <c r="O172" s="549"/>
      <c r="P172" s="549"/>
      <c r="Q172" s="549"/>
      <c r="R172" s="549"/>
      <c r="S172" s="549"/>
      <c r="T172" s="549"/>
      <c r="U172" s="549"/>
      <c r="V172" s="549"/>
      <c r="W172" s="549"/>
      <c r="X172" s="549"/>
      <c r="Y172" s="549"/>
      <c r="Z172" s="549"/>
      <c r="AA172" s="549"/>
      <c r="AB172" s="549"/>
      <c r="AC172" s="549"/>
      <c r="AD172" s="549"/>
      <c r="AE172" s="95"/>
      <c r="AF172" s="555"/>
    </row>
    <row r="173" spans="1:32" s="553" customFormat="1" ht="27.75" customHeight="1" x14ac:dyDescent="0.2">
      <c r="A173" s="93"/>
      <c r="B173" s="552"/>
      <c r="C173" s="1287" t="s">
        <v>676</v>
      </c>
      <c r="D173" s="1287"/>
      <c r="E173" s="1287"/>
      <c r="F173" s="1287"/>
      <c r="G173" s="1287"/>
      <c r="H173" s="1287"/>
      <c r="I173" s="1287"/>
      <c r="J173" s="1287"/>
      <c r="K173" s="1287"/>
      <c r="L173" s="1287"/>
      <c r="M173" s="1287"/>
      <c r="N173" s="1287"/>
      <c r="O173" s="1287"/>
      <c r="P173" s="1287"/>
      <c r="Q173" s="1287"/>
      <c r="R173" s="1287"/>
      <c r="S173" s="1287"/>
      <c r="T173" s="1287"/>
      <c r="U173" s="1287"/>
      <c r="V173" s="1287"/>
      <c r="W173" s="1287"/>
      <c r="X173" s="1287"/>
      <c r="Y173" s="1287"/>
      <c r="Z173" s="1287"/>
      <c r="AA173" s="1287"/>
      <c r="AB173" s="1287"/>
      <c r="AC173" s="1287"/>
      <c r="AD173" s="1287"/>
      <c r="AE173" s="95"/>
      <c r="AF173" s="555"/>
    </row>
    <row r="174" spans="1:32" s="553" customFormat="1" ht="15" customHeight="1" x14ac:dyDescent="0.2">
      <c r="A174" s="93"/>
      <c r="B174" s="552"/>
      <c r="C174" s="549"/>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95"/>
      <c r="AF174" s="555"/>
    </row>
    <row r="175" spans="1:32" s="553" customFormat="1" ht="15" customHeight="1" x14ac:dyDescent="0.25">
      <c r="A175" s="93"/>
      <c r="B175" s="552" t="s">
        <v>202</v>
      </c>
      <c r="C175" s="554"/>
      <c r="D175" s="554"/>
      <c r="E175" s="554"/>
      <c r="F175" s="554"/>
      <c r="G175" s="554"/>
      <c r="H175" s="554"/>
      <c r="I175" s="554"/>
      <c r="J175" s="554"/>
      <c r="K175" s="554"/>
      <c r="L175" s="554"/>
      <c r="M175" s="554"/>
      <c r="N175" s="554"/>
      <c r="O175" s="554"/>
      <c r="P175" s="554"/>
      <c r="Q175" s="554"/>
      <c r="R175" s="554"/>
      <c r="S175" s="554"/>
      <c r="T175" s="554"/>
      <c r="U175" s="554"/>
      <c r="V175" s="554"/>
      <c r="W175" s="554"/>
      <c r="X175" s="554"/>
      <c r="Y175" s="554"/>
      <c r="Z175" s="554"/>
      <c r="AA175" s="554"/>
      <c r="AB175" s="554"/>
      <c r="AC175" s="554"/>
      <c r="AD175" s="95"/>
      <c r="AE175" s="95"/>
    </row>
    <row r="176" spans="1:32" s="553" customFormat="1" ht="41.25" customHeight="1" x14ac:dyDescent="0.25">
      <c r="A176" s="93"/>
      <c r="B176" s="552"/>
      <c r="C176" s="1287" t="s">
        <v>677</v>
      </c>
      <c r="D176" s="1287"/>
      <c r="E176" s="1287"/>
      <c r="F176" s="1287"/>
      <c r="G176" s="1287"/>
      <c r="H176" s="1287"/>
      <c r="I176" s="1287"/>
      <c r="J176" s="1287"/>
      <c r="K176" s="1287"/>
      <c r="L176" s="1287"/>
      <c r="M176" s="1287"/>
      <c r="N176" s="1287"/>
      <c r="O176" s="1287"/>
      <c r="P176" s="1287"/>
      <c r="Q176" s="1287"/>
      <c r="R176" s="1287"/>
      <c r="S176" s="1287"/>
      <c r="T176" s="1287"/>
      <c r="U176" s="1287"/>
      <c r="V176" s="1287"/>
      <c r="W176" s="1287"/>
      <c r="X176" s="1287"/>
      <c r="Y176" s="1287"/>
      <c r="Z176" s="1287"/>
      <c r="AA176" s="1287"/>
      <c r="AB176" s="1287"/>
      <c r="AC176" s="1287"/>
      <c r="AD176" s="1287"/>
      <c r="AE176" s="95"/>
    </row>
    <row r="177" spans="1:32" s="553" customFormat="1" ht="15" customHeight="1" x14ac:dyDescent="0.25">
      <c r="A177" s="93"/>
      <c r="B177" s="552"/>
      <c r="C177" s="549"/>
      <c r="D177" s="549"/>
      <c r="E177" s="549"/>
      <c r="F177" s="549"/>
      <c r="G177" s="549"/>
      <c r="H177" s="549"/>
      <c r="I177" s="549"/>
      <c r="J177" s="549"/>
      <c r="K177" s="549"/>
      <c r="L177" s="549"/>
      <c r="M177" s="549"/>
      <c r="N177" s="549"/>
      <c r="O177" s="549"/>
      <c r="P177" s="549"/>
      <c r="Q177" s="549"/>
      <c r="R177" s="549"/>
      <c r="S177" s="549"/>
      <c r="T177" s="549"/>
      <c r="U177" s="549"/>
      <c r="V177" s="549"/>
      <c r="W177" s="549"/>
      <c r="X177" s="549"/>
      <c r="Y177" s="549"/>
      <c r="Z177" s="549"/>
      <c r="AA177" s="549"/>
      <c r="AB177" s="549"/>
      <c r="AC177" s="549"/>
      <c r="AD177" s="549"/>
      <c r="AE177" s="95"/>
    </row>
    <row r="178" spans="1:32" s="553" customFormat="1" ht="15" customHeight="1" x14ac:dyDescent="0.25">
      <c r="A178" s="93"/>
      <c r="B178" s="552" t="s">
        <v>678</v>
      </c>
      <c r="C178" s="549"/>
      <c r="D178" s="549"/>
      <c r="E178" s="549"/>
      <c r="F178" s="549"/>
      <c r="G178" s="549"/>
      <c r="H178" s="549"/>
      <c r="I178" s="549"/>
      <c r="J178" s="549"/>
      <c r="K178" s="549"/>
      <c r="L178" s="549"/>
      <c r="M178" s="549"/>
      <c r="N178" s="549"/>
      <c r="O178" s="549"/>
      <c r="P178" s="549"/>
      <c r="Q178" s="549"/>
      <c r="R178" s="549"/>
      <c r="S178" s="549"/>
      <c r="T178" s="549"/>
      <c r="U178" s="549"/>
      <c r="V178" s="549"/>
      <c r="W178" s="549"/>
      <c r="X178" s="549"/>
      <c r="Y178" s="549"/>
      <c r="Z178" s="549"/>
      <c r="AA178" s="549"/>
      <c r="AB178" s="549"/>
      <c r="AC178" s="549"/>
      <c r="AD178" s="549"/>
      <c r="AE178" s="95"/>
    </row>
    <row r="179" spans="1:32" s="553" customFormat="1" ht="27" customHeight="1" x14ac:dyDescent="0.25">
      <c r="A179" s="93"/>
      <c r="B179" s="552"/>
      <c r="C179" s="1287" t="s">
        <v>208</v>
      </c>
      <c r="D179" s="1287"/>
      <c r="E179" s="1287"/>
      <c r="F179" s="1287"/>
      <c r="G179" s="1287"/>
      <c r="H179" s="1287"/>
      <c r="I179" s="1287"/>
      <c r="J179" s="1287"/>
      <c r="K179" s="1287"/>
      <c r="L179" s="1287"/>
      <c r="M179" s="1287"/>
      <c r="N179" s="1287"/>
      <c r="O179" s="1287"/>
      <c r="P179" s="1287"/>
      <c r="Q179" s="1287"/>
      <c r="R179" s="1287"/>
      <c r="S179" s="1287"/>
      <c r="T179" s="1287"/>
      <c r="U179" s="1287"/>
      <c r="V179" s="1287"/>
      <c r="W179" s="1287"/>
      <c r="X179" s="1287"/>
      <c r="Y179" s="1287"/>
      <c r="Z179" s="1287"/>
      <c r="AA179" s="1287"/>
      <c r="AB179" s="1287"/>
      <c r="AC179" s="1287"/>
      <c r="AD179" s="1287"/>
      <c r="AE179" s="95"/>
    </row>
    <row r="180" spans="1:32" s="553" customFormat="1" ht="18.75" customHeight="1" x14ac:dyDescent="0.25">
      <c r="A180" s="93"/>
      <c r="B180" s="552"/>
      <c r="C180" s="652"/>
      <c r="D180" s="652"/>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95"/>
    </row>
    <row r="181" spans="1:32" s="553" customFormat="1" ht="15" customHeight="1" x14ac:dyDescent="0.25">
      <c r="A181" s="93"/>
      <c r="B181" s="552" t="s">
        <v>1135</v>
      </c>
      <c r="C181" s="652"/>
      <c r="D181" s="652"/>
      <c r="E181" s="652"/>
      <c r="F181" s="652"/>
      <c r="G181" s="652"/>
      <c r="H181" s="652"/>
      <c r="I181" s="652"/>
      <c r="J181" s="652"/>
      <c r="K181" s="652"/>
      <c r="L181" s="652"/>
      <c r="M181" s="652"/>
      <c r="N181" s="652"/>
      <c r="O181" s="652"/>
      <c r="P181" s="652"/>
      <c r="Q181" s="652"/>
      <c r="R181" s="652"/>
      <c r="S181" s="652"/>
      <c r="T181" s="652"/>
      <c r="U181" s="652"/>
      <c r="V181" s="652"/>
      <c r="W181" s="652"/>
      <c r="X181" s="652"/>
      <c r="Y181" s="652"/>
      <c r="Z181" s="652"/>
      <c r="AA181" s="652"/>
      <c r="AB181" s="652"/>
      <c r="AC181" s="652"/>
      <c r="AD181" s="652"/>
      <c r="AE181" s="95"/>
    </row>
    <row r="182" spans="1:32" s="553" customFormat="1" ht="9.75" customHeight="1" x14ac:dyDescent="0.25">
      <c r="A182" s="93"/>
      <c r="B182" s="552"/>
      <c r="C182" s="549"/>
      <c r="D182" s="549"/>
      <c r="E182" s="549"/>
      <c r="F182" s="549"/>
      <c r="G182" s="549"/>
      <c r="H182" s="549"/>
      <c r="I182" s="549"/>
      <c r="J182" s="549"/>
      <c r="K182" s="549"/>
      <c r="L182" s="549"/>
      <c r="M182" s="549"/>
      <c r="N182" s="549"/>
      <c r="O182" s="549"/>
      <c r="P182" s="549"/>
      <c r="Q182" s="549"/>
      <c r="R182" s="549"/>
      <c r="S182" s="549"/>
      <c r="T182" s="549"/>
      <c r="U182" s="549"/>
      <c r="V182" s="549"/>
      <c r="W182" s="549"/>
      <c r="X182" s="549"/>
      <c r="Y182" s="549"/>
      <c r="Z182" s="549"/>
      <c r="AA182" s="549"/>
      <c r="AB182" s="549"/>
      <c r="AC182" s="549"/>
      <c r="AD182" s="549"/>
      <c r="AE182" s="95"/>
    </row>
    <row r="183" spans="1:32" customFormat="1" ht="39" customHeight="1" x14ac:dyDescent="0.25">
      <c r="A183" s="320"/>
      <c r="B183" s="661"/>
      <c r="C183" s="797" t="s">
        <v>1134</v>
      </c>
      <c r="D183" s="1287"/>
      <c r="E183" s="1287"/>
      <c r="F183" s="1287"/>
      <c r="G183" s="1287"/>
      <c r="H183" s="1287"/>
      <c r="I183" s="1287"/>
      <c r="J183" s="1287"/>
      <c r="K183" s="1287"/>
      <c r="L183" s="1287"/>
      <c r="M183" s="1287"/>
      <c r="N183" s="1287"/>
      <c r="O183" s="1287"/>
      <c r="P183" s="1287"/>
      <c r="Q183" s="1287"/>
      <c r="R183" s="1287"/>
      <c r="S183" s="1287"/>
      <c r="T183" s="1287"/>
      <c r="U183" s="1287"/>
      <c r="V183" s="1287"/>
      <c r="W183" s="1287"/>
      <c r="X183" s="1287"/>
      <c r="Y183" s="1287"/>
      <c r="Z183" s="1287"/>
      <c r="AA183" s="1287"/>
      <c r="AB183" s="1287"/>
      <c r="AC183" s="1287"/>
      <c r="AD183" s="1287"/>
      <c r="AE183" s="322"/>
      <c r="AF183" s="614"/>
    </row>
    <row r="184" spans="1:32" s="165" customFormat="1" ht="15.75" customHeight="1" x14ac:dyDescent="0.25">
      <c r="A184" s="320"/>
      <c r="B184" s="661"/>
      <c r="C184" s="651"/>
      <c r="D184" s="651"/>
      <c r="E184" s="651"/>
      <c r="F184" s="651"/>
      <c r="G184" s="651"/>
      <c r="H184" s="651"/>
      <c r="I184" s="651"/>
      <c r="J184" s="651"/>
      <c r="K184" s="651"/>
      <c r="L184" s="651"/>
      <c r="M184" s="651"/>
      <c r="N184" s="651"/>
      <c r="O184" s="651"/>
      <c r="P184" s="651"/>
      <c r="Q184" s="651"/>
      <c r="R184" s="651"/>
      <c r="S184" s="651"/>
      <c r="T184" s="651"/>
      <c r="U184" s="651"/>
      <c r="V184" s="651"/>
      <c r="W184" s="651"/>
      <c r="X184" s="651"/>
      <c r="Y184" s="651"/>
      <c r="Z184" s="651"/>
      <c r="AA184" s="651"/>
      <c r="AB184" s="651"/>
      <c r="AC184" s="651"/>
      <c r="AD184" s="651"/>
      <c r="AE184" s="322"/>
      <c r="AF184" s="302"/>
    </row>
    <row r="185" spans="1:32" s="553" customFormat="1" ht="15" customHeight="1" x14ac:dyDescent="0.25">
      <c r="A185" s="93"/>
      <c r="B185" s="552" t="s">
        <v>203</v>
      </c>
      <c r="C185" s="554"/>
      <c r="D185" s="554"/>
      <c r="E185" s="554"/>
      <c r="F185" s="554"/>
      <c r="G185" s="554"/>
      <c r="H185" s="554"/>
      <c r="I185" s="554"/>
      <c r="J185" s="554"/>
      <c r="K185" s="554"/>
      <c r="L185" s="554"/>
      <c r="M185" s="554"/>
      <c r="N185" s="554"/>
      <c r="O185" s="554"/>
      <c r="P185" s="554"/>
      <c r="Q185" s="554"/>
      <c r="R185" s="554"/>
      <c r="S185" s="554"/>
      <c r="T185" s="554"/>
      <c r="U185" s="554"/>
      <c r="V185" s="554"/>
      <c r="W185" s="554"/>
      <c r="X185" s="554"/>
      <c r="Y185" s="554"/>
      <c r="Z185" s="554"/>
      <c r="AA185" s="554"/>
      <c r="AB185" s="554"/>
      <c r="AC185" s="554"/>
      <c r="AD185" s="95"/>
      <c r="AE185" s="95"/>
    </row>
    <row r="186" spans="1:32" s="553" customFormat="1" ht="27" customHeight="1" x14ac:dyDescent="0.25">
      <c r="A186" s="93"/>
      <c r="B186" s="552"/>
      <c r="C186" s="1287" t="s">
        <v>679</v>
      </c>
      <c r="D186" s="1287"/>
      <c r="E186" s="1287"/>
      <c r="F186" s="1287"/>
      <c r="G186" s="1287"/>
      <c r="H186" s="1287"/>
      <c r="I186" s="1287"/>
      <c r="J186" s="1287"/>
      <c r="K186" s="1287"/>
      <c r="L186" s="1287"/>
      <c r="M186" s="1287"/>
      <c r="N186" s="1287"/>
      <c r="O186" s="1287"/>
      <c r="P186" s="1287"/>
      <c r="Q186" s="1287"/>
      <c r="R186" s="1287"/>
      <c r="S186" s="1287"/>
      <c r="T186" s="1287"/>
      <c r="U186" s="1287"/>
      <c r="V186" s="1287"/>
      <c r="W186" s="1287"/>
      <c r="X186" s="1287"/>
      <c r="Y186" s="1287"/>
      <c r="Z186" s="1287"/>
      <c r="AA186" s="1287"/>
      <c r="AB186" s="1287"/>
      <c r="AC186" s="1287"/>
      <c r="AD186" s="1287"/>
      <c r="AE186" s="95"/>
    </row>
    <row r="187" spans="1:32" s="553" customFormat="1" ht="15" customHeight="1" x14ac:dyDescent="0.25">
      <c r="A187" s="93"/>
      <c r="B187" s="552"/>
      <c r="C187" s="549"/>
      <c r="D187" s="549"/>
      <c r="E187" s="549"/>
      <c r="F187" s="549"/>
      <c r="G187" s="549"/>
      <c r="H187" s="549"/>
      <c r="I187" s="549"/>
      <c r="J187" s="549"/>
      <c r="K187" s="549"/>
      <c r="L187" s="549"/>
      <c r="M187" s="549"/>
      <c r="N187" s="549"/>
      <c r="O187" s="549"/>
      <c r="P187" s="549"/>
      <c r="Q187" s="549"/>
      <c r="R187" s="549"/>
      <c r="S187" s="549"/>
      <c r="T187" s="549"/>
      <c r="U187" s="549"/>
      <c r="V187" s="549"/>
      <c r="W187" s="549"/>
      <c r="X187" s="549"/>
      <c r="Y187" s="549"/>
      <c r="Z187" s="549"/>
      <c r="AA187" s="549"/>
      <c r="AB187" s="549"/>
      <c r="AC187" s="549"/>
      <c r="AD187" s="549"/>
      <c r="AE187" s="95"/>
    </row>
    <row r="188" spans="1:32" s="553" customFormat="1" ht="15" customHeight="1" x14ac:dyDescent="0.25">
      <c r="A188" s="93"/>
      <c r="B188" s="552" t="s">
        <v>204</v>
      </c>
      <c r="C188" s="554"/>
      <c r="D188" s="554"/>
      <c r="E188" s="554"/>
      <c r="F188" s="554"/>
      <c r="G188" s="554"/>
      <c r="H188" s="554"/>
      <c r="I188" s="554"/>
      <c r="J188" s="554"/>
      <c r="K188" s="554"/>
      <c r="L188" s="554"/>
      <c r="M188" s="554"/>
      <c r="N188" s="554"/>
      <c r="O188" s="554"/>
      <c r="P188" s="554"/>
      <c r="Q188" s="554"/>
      <c r="R188" s="554"/>
      <c r="S188" s="554"/>
      <c r="T188" s="554"/>
      <c r="U188" s="554"/>
      <c r="V188" s="554"/>
      <c r="W188" s="554"/>
      <c r="X188" s="554"/>
      <c r="Y188" s="554"/>
      <c r="Z188" s="554"/>
      <c r="AA188" s="554"/>
      <c r="AB188" s="554"/>
      <c r="AC188" s="554"/>
      <c r="AD188" s="95"/>
      <c r="AE188" s="95"/>
    </row>
    <row r="189" spans="1:32" s="553" customFormat="1" ht="36" customHeight="1" x14ac:dyDescent="0.25">
      <c r="A189" s="93"/>
      <c r="B189" s="552"/>
      <c r="C189" s="1287" t="s">
        <v>696</v>
      </c>
      <c r="D189" s="1287"/>
      <c r="E189" s="1287"/>
      <c r="F189" s="1287"/>
      <c r="G189" s="1287"/>
      <c r="H189" s="1287"/>
      <c r="I189" s="1287"/>
      <c r="J189" s="1287"/>
      <c r="K189" s="1287"/>
      <c r="L189" s="1287"/>
      <c r="M189" s="1287"/>
      <c r="N189" s="1287"/>
      <c r="O189" s="1287"/>
      <c r="P189" s="1287"/>
      <c r="Q189" s="1287"/>
      <c r="R189" s="1287"/>
      <c r="S189" s="1287"/>
      <c r="T189" s="1287"/>
      <c r="U189" s="1287"/>
      <c r="V189" s="1287"/>
      <c r="W189" s="1287"/>
      <c r="X189" s="1287"/>
      <c r="Y189" s="1287"/>
      <c r="Z189" s="1287"/>
      <c r="AA189" s="1287"/>
      <c r="AB189" s="1287"/>
      <c r="AC189" s="1287"/>
      <c r="AD189" s="1287"/>
      <c r="AE189" s="95"/>
    </row>
    <row r="190" spans="1:32" s="553" customFormat="1" ht="15" customHeight="1" x14ac:dyDescent="0.25">
      <c r="A190" s="93"/>
      <c r="B190" s="552"/>
      <c r="C190" s="1287"/>
      <c r="D190" s="1287"/>
      <c r="E190" s="1287"/>
      <c r="F190" s="1287"/>
      <c r="G190" s="1287"/>
      <c r="H190" s="1287"/>
      <c r="I190" s="1287"/>
      <c r="J190" s="1287"/>
      <c r="K190" s="1287"/>
      <c r="L190" s="1287"/>
      <c r="M190" s="1287"/>
      <c r="N190" s="1287"/>
      <c r="O190" s="1287"/>
      <c r="P190" s="1287"/>
      <c r="Q190" s="1287"/>
      <c r="R190" s="1287"/>
      <c r="S190" s="1287"/>
      <c r="T190" s="1287"/>
      <c r="U190" s="1287"/>
      <c r="V190" s="1287"/>
      <c r="W190" s="1287"/>
      <c r="X190" s="1287"/>
      <c r="Y190" s="1287"/>
      <c r="Z190" s="1287"/>
      <c r="AA190" s="1287"/>
      <c r="AB190" s="1287"/>
      <c r="AC190" s="1287"/>
      <c r="AD190" s="1287"/>
      <c r="AE190" s="95"/>
    </row>
    <row r="191" spans="1:32" s="553" customFormat="1" ht="15" customHeight="1" x14ac:dyDescent="0.25">
      <c r="A191" s="93"/>
      <c r="B191" s="552" t="s">
        <v>205</v>
      </c>
      <c r="C191" s="554"/>
      <c r="D191" s="554"/>
      <c r="E191" s="554"/>
      <c r="F191" s="554"/>
      <c r="G191" s="554"/>
      <c r="H191" s="554"/>
      <c r="I191" s="554"/>
      <c r="J191" s="554"/>
      <c r="K191" s="554"/>
      <c r="L191" s="554"/>
      <c r="M191" s="554"/>
      <c r="N191" s="554"/>
      <c r="O191" s="554"/>
      <c r="P191" s="554"/>
      <c r="Q191" s="554"/>
      <c r="R191" s="554"/>
      <c r="S191" s="554"/>
      <c r="T191" s="554"/>
      <c r="U191" s="554"/>
      <c r="V191" s="554"/>
      <c r="W191" s="554"/>
      <c r="X191" s="554"/>
      <c r="Y191" s="554"/>
      <c r="Z191" s="554"/>
      <c r="AA191" s="554"/>
      <c r="AB191" s="554"/>
      <c r="AC191" s="554"/>
      <c r="AD191" s="95"/>
      <c r="AE191" s="95"/>
    </row>
    <row r="192" spans="1:32" s="553" customFormat="1" ht="27.75" customHeight="1" x14ac:dyDescent="0.25">
      <c r="A192" s="93"/>
      <c r="B192" s="552"/>
      <c r="C192" s="1287" t="s">
        <v>680</v>
      </c>
      <c r="D192" s="1287"/>
      <c r="E192" s="1287"/>
      <c r="F192" s="1287"/>
      <c r="G192" s="1287"/>
      <c r="H192" s="1287"/>
      <c r="I192" s="1287"/>
      <c r="J192" s="1287"/>
      <c r="K192" s="1287"/>
      <c r="L192" s="1287"/>
      <c r="M192" s="1287"/>
      <c r="N192" s="1287"/>
      <c r="O192" s="1287"/>
      <c r="P192" s="1287"/>
      <c r="Q192" s="1287"/>
      <c r="R192" s="1287"/>
      <c r="S192" s="1287"/>
      <c r="T192" s="1287"/>
      <c r="U192" s="1287"/>
      <c r="V192" s="1287"/>
      <c r="W192" s="1287"/>
      <c r="X192" s="1287"/>
      <c r="Y192" s="1287"/>
      <c r="Z192" s="1287"/>
      <c r="AA192" s="1287"/>
      <c r="AB192" s="1287"/>
      <c r="AC192" s="1287"/>
      <c r="AD192" s="1287"/>
      <c r="AE192" s="95"/>
    </row>
    <row r="193" spans="1:31" s="553" customFormat="1" ht="15" customHeight="1" x14ac:dyDescent="0.25">
      <c r="A193" s="93"/>
      <c r="B193" s="552"/>
      <c r="C193" s="549"/>
      <c r="D193" s="549"/>
      <c r="E193" s="549"/>
      <c r="F193" s="549"/>
      <c r="G193" s="549"/>
      <c r="H193" s="549"/>
      <c r="I193" s="549"/>
      <c r="J193" s="549"/>
      <c r="K193" s="549"/>
      <c r="L193" s="549"/>
      <c r="M193" s="549"/>
      <c r="N193" s="549"/>
      <c r="O193" s="549"/>
      <c r="P193" s="549"/>
      <c r="Q193" s="549"/>
      <c r="R193" s="549"/>
      <c r="S193" s="549"/>
      <c r="T193" s="549"/>
      <c r="U193" s="549"/>
      <c r="V193" s="549"/>
      <c r="W193" s="549"/>
      <c r="X193" s="549"/>
      <c r="Y193" s="549"/>
      <c r="Z193" s="549"/>
      <c r="AA193" s="549"/>
      <c r="AB193" s="549"/>
      <c r="AC193" s="549"/>
      <c r="AD193" s="549"/>
      <c r="AE193" s="95"/>
    </row>
    <row r="194" spans="1:31" s="553" customFormat="1" ht="15" customHeight="1" x14ac:dyDescent="0.25">
      <c r="A194" s="93"/>
      <c r="B194" s="552" t="s">
        <v>206</v>
      </c>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95"/>
      <c r="AE194" s="95"/>
    </row>
    <row r="195" spans="1:31" s="553" customFormat="1" ht="26.25" customHeight="1" x14ac:dyDescent="0.25">
      <c r="A195" s="93"/>
      <c r="B195" s="552"/>
      <c r="C195" s="1287" t="s">
        <v>681</v>
      </c>
      <c r="D195" s="1287"/>
      <c r="E195" s="1287"/>
      <c r="F195" s="1287"/>
      <c r="G195" s="1287"/>
      <c r="H195" s="1287"/>
      <c r="I195" s="1287"/>
      <c r="J195" s="1287"/>
      <c r="K195" s="1287"/>
      <c r="L195" s="1287"/>
      <c r="M195" s="1287"/>
      <c r="N195" s="1287"/>
      <c r="O195" s="1287"/>
      <c r="P195" s="1287"/>
      <c r="Q195" s="1287"/>
      <c r="R195" s="1287"/>
      <c r="S195" s="1287"/>
      <c r="T195" s="1287"/>
      <c r="U195" s="1287"/>
      <c r="V195" s="1287"/>
      <c r="W195" s="1287"/>
      <c r="X195" s="1287"/>
      <c r="Y195" s="1287"/>
      <c r="Z195" s="1287"/>
      <c r="AA195" s="1287"/>
      <c r="AB195" s="1287"/>
      <c r="AC195" s="1287"/>
      <c r="AD195" s="1287"/>
      <c r="AE195" s="95"/>
    </row>
    <row r="196" spans="1:31" s="553" customFormat="1" ht="15" customHeight="1" x14ac:dyDescent="0.25">
      <c r="A196" s="93"/>
      <c r="B196" s="552"/>
      <c r="C196" s="549"/>
      <c r="D196" s="549"/>
      <c r="E196" s="549"/>
      <c r="F196" s="549"/>
      <c r="G196" s="549"/>
      <c r="H196" s="549"/>
      <c r="I196" s="549"/>
      <c r="J196" s="549"/>
      <c r="K196" s="549"/>
      <c r="L196" s="549"/>
      <c r="M196" s="549"/>
      <c r="N196" s="549"/>
      <c r="O196" s="549"/>
      <c r="P196" s="549"/>
      <c r="Q196" s="549"/>
      <c r="R196" s="549"/>
      <c r="S196" s="549"/>
      <c r="T196" s="549"/>
      <c r="U196" s="549"/>
      <c r="V196" s="549"/>
      <c r="W196" s="549"/>
      <c r="X196" s="549"/>
      <c r="Y196" s="549"/>
      <c r="Z196" s="549"/>
      <c r="AA196" s="549"/>
      <c r="AB196" s="549"/>
      <c r="AC196" s="549"/>
      <c r="AD196" s="549"/>
      <c r="AE196" s="95"/>
    </row>
    <row r="197" spans="1:31" s="553" customFormat="1" ht="15" customHeight="1" x14ac:dyDescent="0.25">
      <c r="A197" s="93"/>
      <c r="B197" s="552" t="s">
        <v>682</v>
      </c>
      <c r="C197" s="549"/>
      <c r="D197" s="549"/>
      <c r="E197" s="549"/>
      <c r="F197" s="549"/>
      <c r="G197" s="549"/>
      <c r="H197" s="549"/>
      <c r="I197" s="549"/>
      <c r="J197" s="549"/>
      <c r="K197" s="549"/>
      <c r="L197" s="549"/>
      <c r="M197" s="549"/>
      <c r="N197" s="549"/>
      <c r="O197" s="549"/>
      <c r="P197" s="549"/>
      <c r="Q197" s="549"/>
      <c r="R197" s="549"/>
      <c r="S197" s="549"/>
      <c r="T197" s="549"/>
      <c r="U197" s="549"/>
      <c r="V197" s="549"/>
      <c r="W197" s="549"/>
      <c r="X197" s="549"/>
      <c r="Y197" s="549"/>
      <c r="Z197" s="549"/>
      <c r="AA197" s="549"/>
      <c r="AB197" s="549"/>
      <c r="AC197" s="549"/>
      <c r="AD197" s="549"/>
      <c r="AE197" s="95"/>
    </row>
    <row r="198" spans="1:31" s="553" customFormat="1" ht="39" customHeight="1" x14ac:dyDescent="0.25">
      <c r="A198" s="93"/>
      <c r="B198" s="552"/>
      <c r="C198" s="1287" t="s">
        <v>683</v>
      </c>
      <c r="D198" s="1287"/>
      <c r="E198" s="1287"/>
      <c r="F198" s="1287"/>
      <c r="G198" s="1287"/>
      <c r="H198" s="1287"/>
      <c r="I198" s="1287"/>
      <c r="J198" s="1287"/>
      <c r="K198" s="1287"/>
      <c r="L198" s="1287"/>
      <c r="M198" s="1287"/>
      <c r="N198" s="1287"/>
      <c r="O198" s="1287"/>
      <c r="P198" s="1287"/>
      <c r="Q198" s="1287"/>
      <c r="R198" s="1287"/>
      <c r="S198" s="1287"/>
      <c r="T198" s="1287"/>
      <c r="U198" s="1287"/>
      <c r="V198" s="1287"/>
      <c r="W198" s="1287"/>
      <c r="X198" s="1287"/>
      <c r="Y198" s="1287"/>
      <c r="Z198" s="1287"/>
      <c r="AA198" s="1287"/>
      <c r="AB198" s="1287"/>
      <c r="AC198" s="1287"/>
      <c r="AD198" s="1287"/>
      <c r="AE198" s="95"/>
    </row>
    <row r="199" spans="1:31" s="553" customFormat="1" ht="17.25" customHeight="1" x14ac:dyDescent="0.25">
      <c r="A199" s="93"/>
      <c r="B199" s="552"/>
      <c r="C199" s="549"/>
      <c r="D199" s="549"/>
      <c r="E199" s="549"/>
      <c r="F199" s="549"/>
      <c r="G199" s="549"/>
      <c r="H199" s="549"/>
      <c r="I199" s="549"/>
      <c r="J199" s="549"/>
      <c r="K199" s="549"/>
      <c r="L199" s="549"/>
      <c r="M199" s="549"/>
      <c r="N199" s="549"/>
      <c r="O199" s="549"/>
      <c r="P199" s="549"/>
      <c r="Q199" s="549"/>
      <c r="R199" s="549"/>
      <c r="S199" s="549"/>
      <c r="T199" s="549"/>
      <c r="U199" s="549"/>
      <c r="V199" s="549"/>
      <c r="W199" s="549"/>
      <c r="X199" s="549"/>
      <c r="Y199" s="549"/>
      <c r="Z199" s="549"/>
      <c r="AA199" s="549"/>
      <c r="AB199" s="549"/>
      <c r="AC199" s="549"/>
      <c r="AD199" s="549"/>
      <c r="AE199" s="95"/>
    </row>
    <row r="200" spans="1:31" s="553" customFormat="1" ht="15" customHeight="1" x14ac:dyDescent="0.25">
      <c r="A200" s="93"/>
      <c r="B200" s="552" t="s">
        <v>684</v>
      </c>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49"/>
      <c r="AA200" s="549"/>
      <c r="AB200" s="549"/>
      <c r="AC200" s="549"/>
      <c r="AD200" s="549"/>
      <c r="AE200" s="95"/>
    </row>
    <row r="201" spans="1:31" s="553" customFormat="1" ht="39" customHeight="1" x14ac:dyDescent="0.25">
      <c r="A201" s="93"/>
      <c r="B201" s="552"/>
      <c r="C201" s="1287" t="s">
        <v>685</v>
      </c>
      <c r="D201" s="1287"/>
      <c r="E201" s="1287"/>
      <c r="F201" s="1287"/>
      <c r="G201" s="1287"/>
      <c r="H201" s="1287"/>
      <c r="I201" s="1287"/>
      <c r="J201" s="1287"/>
      <c r="K201" s="1287"/>
      <c r="L201" s="1287"/>
      <c r="M201" s="1287"/>
      <c r="N201" s="1287"/>
      <c r="O201" s="1287"/>
      <c r="P201" s="1287"/>
      <c r="Q201" s="1287"/>
      <c r="R201" s="1287"/>
      <c r="S201" s="1287"/>
      <c r="T201" s="1287"/>
      <c r="U201" s="1287"/>
      <c r="V201" s="1287"/>
      <c r="W201" s="1287"/>
      <c r="X201" s="1287"/>
      <c r="Y201" s="1287"/>
      <c r="Z201" s="1287"/>
      <c r="AA201" s="1287"/>
      <c r="AB201" s="1287"/>
      <c r="AC201" s="1287"/>
      <c r="AD201" s="1287"/>
      <c r="AE201" s="95"/>
    </row>
    <row r="202" spans="1:31" s="553" customFormat="1" ht="15" customHeight="1" x14ac:dyDescent="0.25">
      <c r="A202" s="93"/>
      <c r="B202" s="552"/>
      <c r="C202" s="549"/>
      <c r="D202" s="549"/>
      <c r="E202" s="549"/>
      <c r="F202" s="549"/>
      <c r="G202" s="549"/>
      <c r="H202" s="549"/>
      <c r="I202" s="549"/>
      <c r="J202" s="549"/>
      <c r="K202" s="549"/>
      <c r="L202" s="549"/>
      <c r="M202" s="549"/>
      <c r="N202" s="549"/>
      <c r="O202" s="549"/>
      <c r="P202" s="549"/>
      <c r="Q202" s="549"/>
      <c r="R202" s="549"/>
      <c r="S202" s="549"/>
      <c r="T202" s="549"/>
      <c r="U202" s="549"/>
      <c r="V202" s="549"/>
      <c r="W202" s="549"/>
      <c r="X202" s="549"/>
      <c r="Y202" s="549"/>
      <c r="Z202" s="549"/>
      <c r="AA202" s="549"/>
      <c r="AB202" s="549"/>
      <c r="AC202" s="549"/>
      <c r="AD202" s="549"/>
      <c r="AE202" s="95"/>
    </row>
    <row r="203" spans="1:31" s="553" customFormat="1" ht="15" customHeight="1" x14ac:dyDescent="0.25">
      <c r="A203" s="93"/>
      <c r="B203" s="552" t="s">
        <v>686</v>
      </c>
      <c r="C203" s="549"/>
      <c r="D203" s="549"/>
      <c r="E203" s="549"/>
      <c r="F203" s="549"/>
      <c r="G203" s="549"/>
      <c r="H203" s="549"/>
      <c r="I203" s="549"/>
      <c r="J203" s="549"/>
      <c r="K203" s="549"/>
      <c r="L203" s="549"/>
      <c r="M203" s="549"/>
      <c r="N203" s="549"/>
      <c r="O203" s="549"/>
      <c r="P203" s="549"/>
      <c r="Q203" s="549"/>
      <c r="R203" s="549"/>
      <c r="S203" s="549"/>
      <c r="T203" s="549"/>
      <c r="U203" s="549"/>
      <c r="V203" s="549"/>
      <c r="W203" s="549"/>
      <c r="X203" s="549"/>
      <c r="Y203" s="549"/>
      <c r="Z203" s="549"/>
      <c r="AA203" s="549"/>
      <c r="AB203" s="549"/>
      <c r="AC203" s="549"/>
      <c r="AD203" s="549"/>
      <c r="AE203" s="95"/>
    </row>
    <row r="204" spans="1:31" s="553" customFormat="1" ht="39" customHeight="1" x14ac:dyDescent="0.25">
      <c r="A204" s="93"/>
      <c r="B204" s="552"/>
      <c r="C204" s="1287" t="s">
        <v>687</v>
      </c>
      <c r="D204" s="1287"/>
      <c r="E204" s="1287"/>
      <c r="F204" s="1287"/>
      <c r="G204" s="1287"/>
      <c r="H204" s="1287"/>
      <c r="I204" s="1287"/>
      <c r="J204" s="1287"/>
      <c r="K204" s="1287"/>
      <c r="L204" s="1287"/>
      <c r="M204" s="1287"/>
      <c r="N204" s="1287"/>
      <c r="O204" s="1287"/>
      <c r="P204" s="1287"/>
      <c r="Q204" s="1287"/>
      <c r="R204" s="1287"/>
      <c r="S204" s="1287"/>
      <c r="T204" s="1287"/>
      <c r="U204" s="1287"/>
      <c r="V204" s="1287"/>
      <c r="W204" s="1287"/>
      <c r="X204" s="1287"/>
      <c r="Y204" s="1287"/>
      <c r="Z204" s="1287"/>
      <c r="AA204" s="1287"/>
      <c r="AB204" s="1287"/>
      <c r="AC204" s="1287"/>
      <c r="AD204" s="1287"/>
      <c r="AE204" s="95"/>
    </row>
    <row r="205" spans="1:31" s="553" customFormat="1" ht="14.25" customHeight="1" x14ac:dyDescent="0.25">
      <c r="A205" s="93"/>
      <c r="B205" s="552"/>
      <c r="C205" s="549"/>
      <c r="D205" s="549"/>
      <c r="E205" s="549"/>
      <c r="F205" s="549"/>
      <c r="G205" s="549"/>
      <c r="H205" s="549"/>
      <c r="I205" s="549"/>
      <c r="J205" s="549"/>
      <c r="K205" s="549"/>
      <c r="L205" s="549"/>
      <c r="M205" s="549"/>
      <c r="N205" s="549"/>
      <c r="O205" s="549"/>
      <c r="P205" s="549"/>
      <c r="Q205" s="549"/>
      <c r="R205" s="549"/>
      <c r="S205" s="549"/>
      <c r="T205" s="549"/>
      <c r="U205" s="549"/>
      <c r="V205" s="549"/>
      <c r="W205" s="549"/>
      <c r="X205" s="549"/>
      <c r="Y205" s="549"/>
      <c r="Z205" s="549"/>
      <c r="AA205" s="549"/>
      <c r="AB205" s="549"/>
      <c r="AC205" s="549"/>
      <c r="AD205" s="549"/>
      <c r="AE205" s="95"/>
    </row>
    <row r="206" spans="1:31" s="553" customFormat="1" ht="15" customHeight="1" x14ac:dyDescent="0.25">
      <c r="A206" s="93"/>
      <c r="B206" s="552" t="s">
        <v>688</v>
      </c>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49"/>
      <c r="AD206" s="549"/>
      <c r="AE206" s="95"/>
    </row>
    <row r="207" spans="1:31" s="553" customFormat="1" ht="23.25" customHeight="1" x14ac:dyDescent="0.25">
      <c r="A207" s="93"/>
      <c r="B207" s="552"/>
      <c r="C207" s="1287" t="s">
        <v>689</v>
      </c>
      <c r="D207" s="1287"/>
      <c r="E207" s="1287"/>
      <c r="F207" s="1287"/>
      <c r="G207" s="1287"/>
      <c r="H207" s="1287"/>
      <c r="I207" s="1287"/>
      <c r="J207" s="1287"/>
      <c r="K207" s="1287"/>
      <c r="L207" s="1287"/>
      <c r="M207" s="1287"/>
      <c r="N207" s="1287"/>
      <c r="O207" s="1287"/>
      <c r="P207" s="1287"/>
      <c r="Q207" s="1287"/>
      <c r="R207" s="1287"/>
      <c r="S207" s="1287"/>
      <c r="T207" s="1287"/>
      <c r="U207" s="1287"/>
      <c r="V207" s="1287"/>
      <c r="W207" s="1287"/>
      <c r="X207" s="1287"/>
      <c r="Y207" s="1287"/>
      <c r="Z207" s="1287"/>
      <c r="AA207" s="1287"/>
      <c r="AB207" s="1287"/>
      <c r="AC207" s="1287"/>
      <c r="AD207" s="1287"/>
      <c r="AE207" s="95"/>
    </row>
    <row r="208" spans="1:31" s="553" customFormat="1" ht="7.5" customHeight="1" x14ac:dyDescent="0.25">
      <c r="A208" s="93"/>
      <c r="B208" s="552"/>
      <c r="C208" s="549"/>
      <c r="D208" s="549"/>
      <c r="E208" s="549"/>
      <c r="F208" s="549"/>
      <c r="G208" s="549"/>
      <c r="H208" s="549"/>
      <c r="I208" s="549"/>
      <c r="J208" s="549"/>
      <c r="K208" s="549"/>
      <c r="L208" s="549"/>
      <c r="M208" s="549"/>
      <c r="N208" s="549"/>
      <c r="O208" s="549"/>
      <c r="P208" s="549"/>
      <c r="Q208" s="549"/>
      <c r="R208" s="549"/>
      <c r="S208" s="549"/>
      <c r="T208" s="549"/>
      <c r="U208" s="549"/>
      <c r="V208" s="549"/>
      <c r="W208" s="549"/>
      <c r="X208" s="549"/>
      <c r="Y208" s="549"/>
      <c r="Z208" s="549"/>
      <c r="AA208" s="549"/>
      <c r="AB208" s="549"/>
      <c r="AC208" s="549"/>
      <c r="AD208" s="549"/>
      <c r="AE208" s="95"/>
    </row>
    <row r="209" spans="1:51" s="553" customFormat="1" ht="15" customHeight="1" x14ac:dyDescent="0.25">
      <c r="A209" s="93"/>
      <c r="B209" s="552" t="s">
        <v>211</v>
      </c>
      <c r="C209" s="549"/>
      <c r="D209" s="549"/>
      <c r="E209" s="549"/>
      <c r="F209" s="549"/>
      <c r="G209" s="549"/>
      <c r="H209" s="549"/>
      <c r="I209" s="549"/>
      <c r="J209" s="549"/>
      <c r="K209" s="549"/>
      <c r="L209" s="549"/>
      <c r="M209" s="549"/>
      <c r="N209" s="549"/>
      <c r="O209" s="549"/>
      <c r="P209" s="549"/>
      <c r="Q209" s="549"/>
      <c r="R209" s="549"/>
      <c r="S209" s="549"/>
      <c r="T209" s="549"/>
      <c r="U209" s="549"/>
      <c r="V209" s="549"/>
      <c r="W209" s="549"/>
      <c r="X209" s="549"/>
      <c r="Y209" s="549"/>
      <c r="Z209" s="549"/>
      <c r="AA209" s="549"/>
      <c r="AB209" s="549"/>
      <c r="AC209" s="549"/>
      <c r="AD209" s="549"/>
      <c r="AE209" s="95"/>
    </row>
    <row r="210" spans="1:51" s="553" customFormat="1" ht="15" customHeight="1" x14ac:dyDescent="0.25">
      <c r="A210" s="93"/>
      <c r="B210" s="552"/>
      <c r="C210" s="1287" t="s">
        <v>212</v>
      </c>
      <c r="D210" s="1287"/>
      <c r="E210" s="1287"/>
      <c r="F210" s="1287"/>
      <c r="G210" s="1287"/>
      <c r="H210" s="1287"/>
      <c r="I210" s="1287"/>
      <c r="J210" s="1287"/>
      <c r="K210" s="1287"/>
      <c r="L210" s="1287"/>
      <c r="M210" s="1287"/>
      <c r="N210" s="1287"/>
      <c r="O210" s="1287"/>
      <c r="P210" s="1287"/>
      <c r="Q210" s="1287"/>
      <c r="R210" s="1287"/>
      <c r="S210" s="1287"/>
      <c r="T210" s="1287"/>
      <c r="U210" s="1287"/>
      <c r="V210" s="1287"/>
      <c r="W210" s="1287"/>
      <c r="X210" s="1287"/>
      <c r="Y210" s="1287"/>
      <c r="Z210" s="1287"/>
      <c r="AA210" s="1287"/>
      <c r="AB210" s="1287"/>
      <c r="AC210" s="1287"/>
      <c r="AD210" s="1287"/>
      <c r="AE210" s="95"/>
    </row>
    <row r="211" spans="1:51" s="553" customFormat="1" ht="15" customHeight="1" x14ac:dyDescent="0.25">
      <c r="A211" s="93"/>
      <c r="B211" s="552"/>
      <c r="C211" s="549"/>
      <c r="D211" s="549"/>
      <c r="E211" s="549"/>
      <c r="F211" s="549"/>
      <c r="G211" s="549"/>
      <c r="H211" s="549"/>
      <c r="I211" s="549"/>
      <c r="J211" s="549"/>
      <c r="K211" s="549"/>
      <c r="L211" s="549"/>
      <c r="M211" s="549"/>
      <c r="N211" s="549"/>
      <c r="O211" s="549"/>
      <c r="P211" s="549"/>
      <c r="Q211" s="549"/>
      <c r="R211" s="549"/>
      <c r="S211" s="549"/>
      <c r="T211" s="549"/>
      <c r="U211" s="549"/>
      <c r="V211" s="549"/>
      <c r="W211" s="549"/>
      <c r="X211" s="549"/>
      <c r="Y211" s="549"/>
      <c r="Z211" s="549"/>
      <c r="AA211" s="549"/>
      <c r="AB211" s="549"/>
      <c r="AC211" s="549"/>
      <c r="AD211" s="549"/>
      <c r="AE211" s="95"/>
    </row>
    <row r="212" spans="1:51" s="553" customFormat="1" ht="15" customHeight="1" x14ac:dyDescent="0.25">
      <c r="A212" s="93"/>
      <c r="B212" s="426" t="s">
        <v>207</v>
      </c>
      <c r="C212" s="556"/>
      <c r="D212" s="556"/>
      <c r="E212" s="556"/>
      <c r="F212" s="556"/>
      <c r="G212" s="556"/>
      <c r="H212" s="556"/>
      <c r="I212" s="556"/>
      <c r="J212" s="556"/>
      <c r="K212" s="556"/>
      <c r="L212" s="556"/>
      <c r="M212" s="556"/>
      <c r="N212" s="556"/>
      <c r="O212" s="556"/>
      <c r="P212" s="556"/>
      <c r="Q212" s="556"/>
      <c r="R212" s="556"/>
      <c r="S212" s="556"/>
      <c r="T212" s="556"/>
      <c r="U212" s="556"/>
      <c r="V212" s="556"/>
      <c r="W212" s="556"/>
      <c r="X212" s="556"/>
      <c r="Y212" s="556"/>
      <c r="Z212" s="556"/>
      <c r="AA212" s="556"/>
      <c r="AB212" s="556"/>
      <c r="AC212" s="556"/>
      <c r="AD212" s="557"/>
      <c r="AE212" s="95"/>
    </row>
    <row r="213" spans="1:51" s="553" customFormat="1" ht="42" customHeight="1" x14ac:dyDescent="0.25">
      <c r="A213" s="93"/>
      <c r="B213" s="552"/>
      <c r="C213" s="1287" t="s">
        <v>699</v>
      </c>
      <c r="D213" s="1287"/>
      <c r="E213" s="1287"/>
      <c r="F213" s="1287"/>
      <c r="G213" s="1287"/>
      <c r="H213" s="1287"/>
      <c r="I213" s="1287"/>
      <c r="J213" s="1287"/>
      <c r="K213" s="1287"/>
      <c r="L213" s="1287"/>
      <c r="M213" s="1287"/>
      <c r="N213" s="1287"/>
      <c r="O213" s="1287"/>
      <c r="P213" s="1287"/>
      <c r="Q213" s="1287"/>
      <c r="R213" s="1287"/>
      <c r="S213" s="1287"/>
      <c r="T213" s="1287"/>
      <c r="U213" s="1287"/>
      <c r="V213" s="1287"/>
      <c r="W213" s="1287"/>
      <c r="X213" s="1287"/>
      <c r="Y213" s="1287"/>
      <c r="Z213" s="1287"/>
      <c r="AA213" s="1287"/>
      <c r="AB213" s="1287"/>
      <c r="AC213" s="1287"/>
      <c r="AD213" s="1287"/>
      <c r="AE213" s="95"/>
    </row>
    <row r="214" spans="1:51" s="553" customFormat="1" ht="12.75" x14ac:dyDescent="0.25">
      <c r="A214" s="93"/>
      <c r="B214" s="552"/>
      <c r="C214" s="549"/>
      <c r="D214" s="549"/>
      <c r="E214" s="549"/>
      <c r="F214" s="549"/>
      <c r="G214" s="549"/>
      <c r="H214" s="549"/>
      <c r="I214" s="549"/>
      <c r="J214" s="549"/>
      <c r="K214" s="549"/>
      <c r="L214" s="549"/>
      <c r="M214" s="549"/>
      <c r="N214" s="549"/>
      <c r="O214" s="549"/>
      <c r="P214" s="549"/>
      <c r="Q214" s="549"/>
      <c r="R214" s="549"/>
      <c r="S214" s="549"/>
      <c r="T214" s="549"/>
      <c r="U214" s="549"/>
      <c r="V214" s="549"/>
      <c r="W214" s="549"/>
      <c r="X214" s="549"/>
      <c r="Y214" s="549"/>
      <c r="Z214" s="549"/>
      <c r="AA214" s="549"/>
      <c r="AB214" s="549"/>
      <c r="AC214" s="549"/>
      <c r="AD214" s="549"/>
      <c r="AE214" s="95"/>
    </row>
    <row r="215" spans="1:51" s="553" customFormat="1" ht="15" customHeight="1" x14ac:dyDescent="0.25">
      <c r="A215" s="93"/>
      <c r="B215" s="552" t="s">
        <v>434</v>
      </c>
      <c r="C215" s="549"/>
      <c r="D215" s="549"/>
      <c r="E215" s="549"/>
      <c r="F215" s="549"/>
      <c r="G215" s="549"/>
      <c r="H215" s="549"/>
      <c r="I215" s="549"/>
      <c r="J215" s="549"/>
      <c r="K215" s="549"/>
      <c r="L215" s="549"/>
      <c r="M215" s="549"/>
      <c r="N215" s="549"/>
      <c r="O215" s="549"/>
      <c r="P215" s="549"/>
      <c r="Q215" s="549"/>
      <c r="R215" s="549"/>
      <c r="S215" s="549"/>
      <c r="T215" s="549"/>
      <c r="U215" s="549"/>
      <c r="V215" s="549"/>
      <c r="W215" s="549"/>
      <c r="X215" s="549"/>
      <c r="Y215" s="549"/>
      <c r="Z215" s="549"/>
      <c r="AA215" s="549"/>
      <c r="AB215" s="549"/>
      <c r="AC215" s="549"/>
      <c r="AD215" s="549"/>
      <c r="AE215" s="95"/>
    </row>
    <row r="216" spans="1:51" s="553" customFormat="1" ht="39.75" customHeight="1" x14ac:dyDescent="0.25">
      <c r="A216" s="93"/>
      <c r="B216" s="552"/>
      <c r="C216" s="1287" t="s">
        <v>690</v>
      </c>
      <c r="D216" s="1287"/>
      <c r="E216" s="1287"/>
      <c r="F216" s="1287"/>
      <c r="G216" s="1287"/>
      <c r="H216" s="1287"/>
      <c r="I216" s="1287"/>
      <c r="J216" s="1287"/>
      <c r="K216" s="1287"/>
      <c r="L216" s="1287"/>
      <c r="M216" s="1287"/>
      <c r="N216" s="1287"/>
      <c r="O216" s="1287"/>
      <c r="P216" s="1287"/>
      <c r="Q216" s="1287"/>
      <c r="R216" s="1287"/>
      <c r="S216" s="1287"/>
      <c r="T216" s="1287"/>
      <c r="U216" s="1287"/>
      <c r="V216" s="1287"/>
      <c r="W216" s="1287"/>
      <c r="X216" s="1287"/>
      <c r="Y216" s="1287"/>
      <c r="Z216" s="1287"/>
      <c r="AA216" s="1287"/>
      <c r="AB216" s="1287"/>
      <c r="AC216" s="1287"/>
      <c r="AD216" s="1287"/>
      <c r="AE216" s="95"/>
    </row>
    <row r="217" spans="1:51" s="553" customFormat="1" ht="15" customHeight="1" x14ac:dyDescent="0.25">
      <c r="A217" s="93"/>
      <c r="B217" s="552"/>
      <c r="C217" s="549"/>
      <c r="D217" s="549"/>
      <c r="E217" s="549"/>
      <c r="F217" s="549"/>
      <c r="G217" s="549"/>
      <c r="H217" s="549"/>
      <c r="I217" s="549"/>
      <c r="J217" s="549"/>
      <c r="K217" s="549"/>
      <c r="L217" s="549"/>
      <c r="M217" s="549"/>
      <c r="N217" s="549"/>
      <c r="O217" s="549"/>
      <c r="P217" s="549"/>
      <c r="Q217" s="549"/>
      <c r="R217" s="549"/>
      <c r="S217" s="549"/>
      <c r="T217" s="549"/>
      <c r="U217" s="549"/>
      <c r="V217" s="549"/>
      <c r="W217" s="549"/>
      <c r="X217" s="549"/>
      <c r="Y217" s="549"/>
      <c r="Z217" s="549"/>
      <c r="AA217" s="549"/>
      <c r="AB217" s="549"/>
      <c r="AC217" s="549"/>
      <c r="AD217" s="549"/>
      <c r="AE217" s="95"/>
    </row>
    <row r="218" spans="1:51" s="553" customFormat="1" ht="15" customHeight="1" x14ac:dyDescent="0.25">
      <c r="A218" s="93"/>
      <c r="B218" s="426" t="s">
        <v>217</v>
      </c>
      <c r="C218" s="556"/>
      <c r="D218" s="556"/>
      <c r="E218" s="556"/>
      <c r="F218" s="556"/>
      <c r="G218" s="556"/>
      <c r="H218" s="556"/>
      <c r="I218" s="556"/>
      <c r="J218" s="556"/>
      <c r="K218" s="556"/>
      <c r="L218" s="556"/>
      <c r="M218" s="556"/>
      <c r="N218" s="556"/>
      <c r="O218" s="556"/>
      <c r="P218" s="556"/>
      <c r="Q218" s="556"/>
      <c r="R218" s="556"/>
      <c r="S218" s="556"/>
      <c r="T218" s="556"/>
      <c r="U218" s="556"/>
      <c r="V218" s="556"/>
      <c r="W218" s="556"/>
      <c r="X218" s="556"/>
      <c r="Y218" s="556"/>
      <c r="Z218" s="556"/>
      <c r="AA218" s="556"/>
      <c r="AB218" s="556"/>
      <c r="AC218" s="556"/>
      <c r="AD218" s="557"/>
      <c r="AE218" s="95"/>
    </row>
    <row r="219" spans="1:51" s="553" customFormat="1" ht="51.75" customHeight="1" x14ac:dyDescent="0.25">
      <c r="A219" s="93"/>
      <c r="B219" s="426"/>
      <c r="C219" s="1287" t="s">
        <v>218</v>
      </c>
      <c r="D219" s="1287"/>
      <c r="E219" s="1287"/>
      <c r="F219" s="1287"/>
      <c r="G219" s="1287"/>
      <c r="H219" s="1287"/>
      <c r="I219" s="1287"/>
      <c r="J219" s="1287"/>
      <c r="K219" s="1287"/>
      <c r="L219" s="1287"/>
      <c r="M219" s="1287"/>
      <c r="N219" s="1287"/>
      <c r="O219" s="1287"/>
      <c r="P219" s="1287"/>
      <c r="Q219" s="1287"/>
      <c r="R219" s="1287"/>
      <c r="S219" s="1287"/>
      <c r="T219" s="1287"/>
      <c r="U219" s="1287"/>
      <c r="V219" s="1287"/>
      <c r="W219" s="1287"/>
      <c r="X219" s="1287"/>
      <c r="Y219" s="1287"/>
      <c r="Z219" s="1287"/>
      <c r="AA219" s="1287"/>
      <c r="AB219" s="1287"/>
      <c r="AC219" s="1287"/>
      <c r="AD219" s="1287"/>
      <c r="AE219" s="95"/>
    </row>
    <row r="220" spans="1:51" s="103" customFormat="1" ht="15" hidden="1" customHeight="1" x14ac:dyDescent="0.25">
      <c r="A220" s="102"/>
      <c r="B220" s="36"/>
      <c r="C220" s="344"/>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4"/>
      <c r="Z220" s="344"/>
      <c r="AA220" s="344"/>
      <c r="AB220" s="344"/>
      <c r="AC220" s="344"/>
      <c r="AD220" s="344"/>
      <c r="AE220" s="35"/>
    </row>
    <row r="221" spans="1:51" s="103" customFormat="1" ht="15" hidden="1" customHeight="1" x14ac:dyDescent="0.25">
      <c r="A221" s="102"/>
      <c r="B221" s="36"/>
      <c r="C221" s="344"/>
      <c r="D221" s="344"/>
      <c r="E221" s="344"/>
      <c r="F221" s="344"/>
      <c r="G221" s="344"/>
      <c r="H221" s="344"/>
      <c r="I221" s="344"/>
      <c r="J221" s="344"/>
      <c r="K221" s="344"/>
      <c r="L221" s="344"/>
      <c r="M221" s="344"/>
      <c r="N221" s="344"/>
      <c r="O221" s="344"/>
      <c r="P221" s="344"/>
      <c r="Q221" s="344"/>
      <c r="R221" s="344"/>
      <c r="S221" s="344"/>
      <c r="T221" s="344"/>
      <c r="U221" s="344"/>
      <c r="V221" s="344"/>
      <c r="W221" s="344"/>
      <c r="X221" s="344"/>
      <c r="Y221" s="344"/>
      <c r="Z221" s="344"/>
      <c r="AA221" s="344"/>
      <c r="AB221" s="344"/>
      <c r="AC221" s="344"/>
      <c r="AD221" s="344"/>
      <c r="AE221" s="35"/>
    </row>
    <row r="222" spans="1:51" s="103" customFormat="1" hidden="1" x14ac:dyDescent="0.25">
      <c r="A222" s="102"/>
      <c r="B222" s="36"/>
      <c r="C222" s="344"/>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4"/>
      <c r="Z222" s="344"/>
      <c r="AA222" s="344"/>
      <c r="AB222" s="344"/>
      <c r="AC222" s="344"/>
      <c r="AD222" s="344"/>
      <c r="AE222" s="35"/>
    </row>
    <row r="223" spans="1:51" s="1" customFormat="1" hidden="1" x14ac:dyDescent="0.25">
      <c r="A223" s="98"/>
      <c r="B223" s="98"/>
      <c r="C223" s="99"/>
      <c r="D223" s="99"/>
      <c r="E223" s="99"/>
      <c r="F223" s="99"/>
      <c r="G223" s="99"/>
      <c r="H223" s="99"/>
      <c r="I223" s="99"/>
      <c r="J223" s="99"/>
      <c r="K223" s="99"/>
      <c r="L223" s="99"/>
      <c r="M223" s="99"/>
      <c r="N223" s="98"/>
      <c r="O223" s="98"/>
      <c r="P223" s="99"/>
      <c r="Q223" s="99"/>
      <c r="R223" s="99"/>
      <c r="S223" s="99"/>
      <c r="T223" s="99"/>
      <c r="U223" s="99"/>
      <c r="V223" s="99"/>
      <c r="W223" s="99"/>
      <c r="X223" s="99"/>
      <c r="Y223" s="99"/>
      <c r="Z223" s="99"/>
      <c r="AA223" s="99"/>
      <c r="AB223" s="99"/>
      <c r="AC223" s="99"/>
      <c r="AD223" s="99"/>
      <c r="AE223" s="99"/>
      <c r="AF223" s="99"/>
      <c r="AG223" s="346"/>
      <c r="AH223" s="347"/>
      <c r="AI223" s="347"/>
      <c r="AJ223" s="347"/>
      <c r="AK223" s="347"/>
      <c r="AL223" s="347"/>
      <c r="AM223" s="347"/>
      <c r="AN223" s="347"/>
      <c r="AO223" s="347"/>
      <c r="AP223" s="347"/>
      <c r="AQ223" s="347"/>
      <c r="AR223" s="347"/>
      <c r="AS223" s="347"/>
      <c r="AT223" s="347"/>
      <c r="AU223" s="347"/>
      <c r="AV223" s="347"/>
      <c r="AW223" s="347"/>
      <c r="AX223" s="347"/>
      <c r="AY223" s="347"/>
    </row>
    <row r="224" spans="1:51" s="1" customFormat="1" hidden="1" x14ac:dyDescent="0.25">
      <c r="A224" s="100"/>
      <c r="B224" s="100"/>
      <c r="N224" s="100"/>
      <c r="O224" s="100"/>
      <c r="AG224" s="100"/>
    </row>
    <row r="225" spans="1:33" s="1" customFormat="1" hidden="1" x14ac:dyDescent="0.25">
      <c r="A225" s="100"/>
      <c r="B225" s="100"/>
      <c r="N225" s="100"/>
      <c r="O225" s="100"/>
      <c r="AG225" s="100"/>
    </row>
    <row r="226" spans="1:33" s="1" customFormat="1" hidden="1" x14ac:dyDescent="0.25">
      <c r="A226" s="100"/>
      <c r="B226" s="100"/>
      <c r="N226" s="100"/>
      <c r="O226" s="100"/>
      <c r="AG226" s="100"/>
    </row>
    <row r="227" spans="1:33" s="1" customFormat="1" hidden="1" x14ac:dyDescent="0.25">
      <c r="A227" s="100"/>
      <c r="B227" s="100"/>
      <c r="N227" s="100"/>
      <c r="O227" s="100"/>
      <c r="AG227" s="100"/>
    </row>
    <row r="228" spans="1:33" s="1" customFormat="1" hidden="1" x14ac:dyDescent="0.25">
      <c r="A228" s="100"/>
      <c r="B228" s="100"/>
      <c r="N228" s="100"/>
      <c r="O228" s="100"/>
      <c r="AG228" s="100"/>
    </row>
    <row r="229" spans="1:33" s="1" customFormat="1" hidden="1" x14ac:dyDescent="0.25">
      <c r="A229" s="100"/>
      <c r="B229" s="100"/>
      <c r="N229" s="100"/>
      <c r="O229" s="100"/>
      <c r="AG229" s="100"/>
    </row>
    <row r="230" spans="1:33" s="1" customFormat="1" hidden="1" x14ac:dyDescent="0.25">
      <c r="A230" s="100"/>
      <c r="B230" s="100"/>
      <c r="N230" s="100"/>
      <c r="O230" s="100"/>
      <c r="AG230" s="100"/>
    </row>
    <row r="231" spans="1:33" s="1" customFormat="1" hidden="1" x14ac:dyDescent="0.25">
      <c r="A231" s="100"/>
      <c r="B231" s="100"/>
      <c r="N231" s="100"/>
      <c r="O231" s="100"/>
      <c r="AG231" s="100"/>
    </row>
    <row r="232" spans="1:33" s="1" customFormat="1" hidden="1" x14ac:dyDescent="0.25">
      <c r="A232" s="100"/>
      <c r="B232" s="100"/>
      <c r="N232" s="100"/>
      <c r="O232" s="100"/>
      <c r="AG232" s="100"/>
    </row>
    <row r="233" spans="1:33" s="1" customFormat="1" hidden="1" x14ac:dyDescent="0.25">
      <c r="A233" s="100"/>
      <c r="B233" s="100"/>
      <c r="N233" s="100"/>
      <c r="O233" s="100"/>
      <c r="AG233" s="100"/>
    </row>
    <row r="234" spans="1:33" s="1" customFormat="1" hidden="1" x14ac:dyDescent="0.25">
      <c r="A234" s="100"/>
      <c r="B234" s="100"/>
      <c r="N234" s="100"/>
      <c r="O234" s="100"/>
      <c r="AG234" s="100"/>
    </row>
    <row r="235" spans="1:33" s="1" customFormat="1" hidden="1" x14ac:dyDescent="0.25">
      <c r="A235" s="100"/>
      <c r="B235" s="100"/>
      <c r="N235" s="100"/>
      <c r="O235" s="100"/>
      <c r="AG235" s="100"/>
    </row>
    <row r="236" spans="1:33" s="1" customFormat="1" hidden="1" x14ac:dyDescent="0.25">
      <c r="A236" s="100"/>
      <c r="B236" s="100"/>
      <c r="N236" s="100"/>
      <c r="O236" s="100"/>
      <c r="AG236" s="100"/>
    </row>
    <row r="237" spans="1:33" s="1" customFormat="1" hidden="1" x14ac:dyDescent="0.25">
      <c r="A237" s="100"/>
      <c r="B237" s="100"/>
      <c r="N237" s="100"/>
      <c r="O237" s="100"/>
      <c r="AG237" s="100"/>
    </row>
    <row r="238" spans="1:33" s="1" customFormat="1" hidden="1" x14ac:dyDescent="0.25">
      <c r="A238" s="100"/>
      <c r="B238" s="100"/>
      <c r="N238" s="100"/>
      <c r="O238" s="100"/>
      <c r="AG238" s="100"/>
    </row>
    <row r="239" spans="1:33" s="1" customFormat="1" hidden="1" x14ac:dyDescent="0.25">
      <c r="A239" s="100"/>
      <c r="B239" s="100"/>
      <c r="N239" s="100"/>
      <c r="O239" s="100"/>
      <c r="AG239" s="100"/>
    </row>
    <row r="240" spans="1:33" s="1" customFormat="1" hidden="1" x14ac:dyDescent="0.25">
      <c r="A240" s="100"/>
      <c r="B240" s="100"/>
      <c r="N240" s="100"/>
      <c r="O240" s="100"/>
      <c r="AG240" s="100"/>
    </row>
    <row r="241" spans="1:33" s="1" customFormat="1" hidden="1" x14ac:dyDescent="0.25">
      <c r="A241" s="100"/>
      <c r="B241" s="100"/>
      <c r="N241" s="100"/>
      <c r="O241" s="100"/>
      <c r="AG241" s="100"/>
    </row>
    <row r="242" spans="1:33" s="1" customFormat="1" hidden="1" x14ac:dyDescent="0.25">
      <c r="A242" s="100"/>
      <c r="B242" s="100"/>
      <c r="N242" s="100"/>
      <c r="O242" s="100"/>
      <c r="AG242" s="100"/>
    </row>
    <row r="243" spans="1:33" s="1" customFormat="1" hidden="1" x14ac:dyDescent="0.25">
      <c r="A243" s="100"/>
      <c r="B243" s="100"/>
      <c r="N243" s="100"/>
      <c r="O243" s="100"/>
      <c r="AG243" s="100"/>
    </row>
    <row r="244" spans="1:33" s="1" customFormat="1" hidden="1" x14ac:dyDescent="0.25">
      <c r="A244" s="100"/>
      <c r="B244" s="100"/>
      <c r="N244" s="100"/>
      <c r="O244" s="100"/>
      <c r="AG244" s="100"/>
    </row>
    <row r="245" spans="1:33" s="1" customFormat="1" hidden="1" x14ac:dyDescent="0.25">
      <c r="A245" s="100"/>
      <c r="B245" s="100"/>
      <c r="N245" s="100"/>
      <c r="O245" s="100"/>
      <c r="AG245" s="100"/>
    </row>
    <row r="246" spans="1:33" s="1" customFormat="1" hidden="1" x14ac:dyDescent="0.25">
      <c r="A246" s="100"/>
      <c r="B246" s="100"/>
      <c r="N246" s="100"/>
      <c r="O246" s="100"/>
      <c r="AG246" s="100"/>
    </row>
    <row r="247" spans="1:33" s="1" customFormat="1" hidden="1" x14ac:dyDescent="0.25">
      <c r="A247" s="100"/>
      <c r="B247" s="100"/>
      <c r="N247" s="100"/>
      <c r="O247" s="100"/>
      <c r="AG247" s="100"/>
    </row>
    <row r="248" spans="1:33" s="1" customFormat="1" hidden="1" x14ac:dyDescent="0.25">
      <c r="A248" s="100"/>
      <c r="B248" s="100"/>
      <c r="N248" s="100"/>
      <c r="O248" s="100"/>
      <c r="AG248" s="100"/>
    </row>
    <row r="249" spans="1:33" s="1" customFormat="1" hidden="1" x14ac:dyDescent="0.25">
      <c r="A249" s="100"/>
      <c r="B249" s="100"/>
      <c r="N249" s="100"/>
      <c r="O249" s="100"/>
      <c r="AG249" s="100"/>
    </row>
    <row r="250" spans="1:33" s="1" customFormat="1" hidden="1" x14ac:dyDescent="0.25">
      <c r="A250" s="100"/>
      <c r="B250" s="100"/>
      <c r="N250" s="100"/>
      <c r="O250" s="100"/>
      <c r="AG250" s="100"/>
    </row>
    <row r="251" spans="1:33" s="1" customFormat="1" hidden="1" x14ac:dyDescent="0.25">
      <c r="A251" s="100"/>
      <c r="B251" s="100"/>
      <c r="N251" s="100"/>
      <c r="O251" s="100"/>
      <c r="AG251" s="100"/>
    </row>
    <row r="252" spans="1:33" s="1" customFormat="1" hidden="1" x14ac:dyDescent="0.25">
      <c r="A252" s="100"/>
      <c r="B252" s="100"/>
      <c r="N252" s="100"/>
      <c r="O252" s="100"/>
      <c r="AG252" s="100"/>
    </row>
    <row r="253" spans="1:33" s="1" customFormat="1" hidden="1" x14ac:dyDescent="0.25">
      <c r="A253" s="100"/>
      <c r="B253" s="100"/>
      <c r="N253" s="100"/>
      <c r="O253" s="100"/>
      <c r="AG253" s="100"/>
    </row>
    <row r="254" spans="1:33" s="1" customFormat="1" hidden="1" x14ac:dyDescent="0.25">
      <c r="A254" s="100"/>
      <c r="B254" s="100"/>
      <c r="N254" s="100"/>
      <c r="O254" s="100"/>
      <c r="AG254" s="100"/>
    </row>
    <row r="255" spans="1:33" s="1" customFormat="1" hidden="1" x14ac:dyDescent="0.25">
      <c r="A255" s="100"/>
      <c r="B255" s="100"/>
      <c r="N255" s="100"/>
      <c r="O255" s="100"/>
      <c r="AG255" s="100"/>
    </row>
    <row r="256" spans="1:33" s="1" customFormat="1" hidden="1" x14ac:dyDescent="0.25">
      <c r="A256" s="100"/>
      <c r="B256" s="100"/>
      <c r="N256" s="100"/>
      <c r="O256" s="100"/>
      <c r="AG256" s="100"/>
    </row>
    <row r="257" spans="1:33" s="1" customFormat="1" hidden="1" x14ac:dyDescent="0.25">
      <c r="A257" s="100"/>
      <c r="B257" s="100"/>
      <c r="N257" s="100"/>
      <c r="O257" s="100"/>
      <c r="AG257" s="100"/>
    </row>
    <row r="258" spans="1:33" s="1" customFormat="1" hidden="1" x14ac:dyDescent="0.25">
      <c r="A258" s="100"/>
      <c r="B258" s="100"/>
      <c r="N258" s="100"/>
      <c r="O258" s="100"/>
      <c r="AG258" s="100"/>
    </row>
    <row r="259" spans="1:33" s="1" customFormat="1" hidden="1" x14ac:dyDescent="0.25">
      <c r="A259" s="100"/>
      <c r="B259" s="100"/>
      <c r="N259" s="100"/>
      <c r="O259" s="100"/>
      <c r="AG259" s="100"/>
    </row>
    <row r="260" spans="1:33" s="1" customFormat="1" hidden="1" x14ac:dyDescent="0.25">
      <c r="A260" s="100"/>
      <c r="B260" s="100"/>
      <c r="N260" s="100"/>
      <c r="O260" s="100"/>
      <c r="AG260" s="100"/>
    </row>
    <row r="261" spans="1:33" s="1" customFormat="1" hidden="1" x14ac:dyDescent="0.25">
      <c r="A261" s="100"/>
      <c r="B261" s="100"/>
      <c r="N261" s="100"/>
      <c r="O261" s="100"/>
      <c r="AG261" s="100"/>
    </row>
    <row r="262" spans="1:33" s="1" customFormat="1" hidden="1" x14ac:dyDescent="0.25">
      <c r="A262" s="100"/>
      <c r="B262" s="100"/>
      <c r="N262" s="100"/>
      <c r="O262" s="100"/>
      <c r="AG262" s="100"/>
    </row>
    <row r="263" spans="1:33" s="1" customFormat="1" hidden="1" x14ac:dyDescent="0.25">
      <c r="A263" s="100"/>
      <c r="B263" s="100"/>
      <c r="N263" s="100"/>
      <c r="O263" s="100"/>
      <c r="AG263" s="100"/>
    </row>
    <row r="264" spans="1:33" s="1" customFormat="1" hidden="1" x14ac:dyDescent="0.25">
      <c r="A264" s="100"/>
      <c r="B264" s="100"/>
      <c r="N264" s="100"/>
      <c r="O264" s="100"/>
      <c r="AG264" s="100"/>
    </row>
    <row r="265" spans="1:33" s="1" customFormat="1" hidden="1" x14ac:dyDescent="0.25">
      <c r="A265" s="100"/>
      <c r="B265" s="100"/>
      <c r="N265" s="100"/>
      <c r="O265" s="100"/>
      <c r="AG265" s="100"/>
    </row>
    <row r="266" spans="1:33" s="1" customFormat="1" hidden="1" x14ac:dyDescent="0.25">
      <c r="A266" s="100"/>
      <c r="B266" s="100"/>
      <c r="N266" s="100"/>
      <c r="O266" s="100"/>
      <c r="AG266" s="100"/>
    </row>
    <row r="267" spans="1:33" s="1" customFormat="1" hidden="1" x14ac:dyDescent="0.25">
      <c r="A267" s="100"/>
      <c r="B267" s="100"/>
      <c r="N267" s="100"/>
      <c r="O267" s="100"/>
      <c r="AG267" s="100"/>
    </row>
    <row r="268" spans="1:33" s="1" customFormat="1" hidden="1" x14ac:dyDescent="0.25">
      <c r="A268" s="100"/>
      <c r="B268" s="100"/>
      <c r="N268" s="100"/>
      <c r="O268" s="100"/>
      <c r="AG268" s="100"/>
    </row>
    <row r="269" spans="1:33" s="1" customFormat="1" hidden="1" x14ac:dyDescent="0.25">
      <c r="A269" s="100"/>
      <c r="B269" s="100"/>
      <c r="N269" s="100"/>
      <c r="O269" s="100"/>
      <c r="AG269" s="100"/>
    </row>
    <row r="270" spans="1:33" s="1" customFormat="1" hidden="1" x14ac:dyDescent="0.25">
      <c r="A270" s="100"/>
      <c r="B270" s="100"/>
      <c r="N270" s="100"/>
      <c r="O270" s="100"/>
      <c r="AG270" s="100"/>
    </row>
    <row r="271" spans="1:33" s="1" customFormat="1" hidden="1" x14ac:dyDescent="0.25">
      <c r="A271" s="100"/>
      <c r="B271" s="100"/>
      <c r="N271" s="100"/>
      <c r="O271" s="100"/>
      <c r="AG271" s="100"/>
    </row>
    <row r="272" spans="1:33" s="1" customFormat="1" hidden="1" x14ac:dyDescent="0.25">
      <c r="A272" s="100"/>
      <c r="B272" s="100"/>
      <c r="N272" s="100"/>
      <c r="O272" s="100"/>
      <c r="AG272" s="100"/>
    </row>
    <row r="273" spans="1:33" s="1" customFormat="1" hidden="1" x14ac:dyDescent="0.25">
      <c r="A273" s="100"/>
      <c r="B273" s="100"/>
      <c r="N273" s="100"/>
      <c r="O273" s="100"/>
      <c r="AG273" s="100"/>
    </row>
    <row r="274" spans="1:33" s="1" customFormat="1" hidden="1" x14ac:dyDescent="0.25">
      <c r="A274" s="100"/>
      <c r="B274" s="100"/>
      <c r="N274" s="100"/>
      <c r="O274" s="100"/>
      <c r="AG274" s="100"/>
    </row>
    <row r="275" spans="1:33" s="1" customFormat="1" hidden="1" x14ac:dyDescent="0.25">
      <c r="A275" s="100"/>
      <c r="B275" s="100"/>
      <c r="N275" s="100"/>
      <c r="O275" s="100"/>
      <c r="AG275" s="100"/>
    </row>
    <row r="276" spans="1:33" s="1" customFormat="1" hidden="1" x14ac:dyDescent="0.25">
      <c r="A276" s="100"/>
      <c r="B276" s="100"/>
      <c r="N276" s="100"/>
      <c r="O276" s="100"/>
      <c r="AG276" s="100"/>
    </row>
    <row r="277" spans="1:33" s="1" customFormat="1" hidden="1" x14ac:dyDescent="0.25">
      <c r="A277" s="100"/>
      <c r="B277" s="100"/>
      <c r="N277" s="100"/>
      <c r="O277" s="100"/>
      <c r="AG277" s="100"/>
    </row>
    <row r="278" spans="1:33" s="1" customFormat="1" hidden="1" x14ac:dyDescent="0.25">
      <c r="A278" s="100"/>
      <c r="B278" s="100"/>
      <c r="N278" s="100"/>
      <c r="O278" s="100"/>
      <c r="AG278" s="100"/>
    </row>
    <row r="279" spans="1:33" s="1" customFormat="1" hidden="1" x14ac:dyDescent="0.25">
      <c r="A279" s="100"/>
      <c r="B279" s="100"/>
      <c r="N279" s="100"/>
      <c r="O279" s="100"/>
      <c r="AG279" s="100"/>
    </row>
    <row r="280" spans="1:33" s="1" customFormat="1" hidden="1" x14ac:dyDescent="0.25">
      <c r="A280" s="100"/>
      <c r="B280" s="100"/>
      <c r="N280" s="100"/>
      <c r="O280" s="100"/>
      <c r="AG280" s="100"/>
    </row>
    <row r="281" spans="1:33" s="1" customFormat="1" hidden="1" x14ac:dyDescent="0.25">
      <c r="A281" s="100"/>
      <c r="B281" s="100"/>
      <c r="N281" s="100"/>
      <c r="O281" s="100"/>
      <c r="AG281" s="100"/>
    </row>
    <row r="282" spans="1:33" s="1" customFormat="1" hidden="1" x14ac:dyDescent="0.25">
      <c r="A282" s="100"/>
      <c r="B282" s="100"/>
      <c r="N282" s="100"/>
      <c r="O282" s="100"/>
      <c r="AG282" s="100"/>
    </row>
    <row r="283" spans="1:33" s="1" customFormat="1" hidden="1" x14ac:dyDescent="0.25">
      <c r="A283" s="100"/>
      <c r="B283" s="100"/>
      <c r="N283" s="100"/>
      <c r="O283" s="100"/>
      <c r="AG283" s="100"/>
    </row>
    <row r="284" spans="1:33" s="1" customFormat="1" hidden="1" x14ac:dyDescent="0.25">
      <c r="A284" s="100"/>
      <c r="B284" s="100"/>
      <c r="N284" s="100"/>
      <c r="O284" s="100"/>
      <c r="AG284" s="100"/>
    </row>
    <row r="285" spans="1:33" s="1" customFormat="1" hidden="1" x14ac:dyDescent="0.25">
      <c r="A285" s="100"/>
      <c r="B285" s="100"/>
      <c r="N285" s="100"/>
      <c r="O285" s="100"/>
      <c r="AG285" s="100"/>
    </row>
    <row r="286" spans="1:33" s="1" customFormat="1" hidden="1" x14ac:dyDescent="0.25">
      <c r="A286" s="100"/>
      <c r="B286" s="100"/>
      <c r="N286" s="100"/>
      <c r="O286" s="100"/>
      <c r="AG286" s="100"/>
    </row>
    <row r="287" spans="1:33" s="1" customFormat="1" hidden="1" x14ac:dyDescent="0.25">
      <c r="A287" s="100"/>
      <c r="B287" s="100"/>
      <c r="N287" s="100"/>
      <c r="O287" s="100"/>
      <c r="AG287" s="100"/>
    </row>
    <row r="288" spans="1:33" s="1" customFormat="1" hidden="1" x14ac:dyDescent="0.25">
      <c r="A288" s="100"/>
      <c r="B288" s="100"/>
      <c r="N288" s="100"/>
      <c r="O288" s="100"/>
      <c r="AG288" s="100"/>
    </row>
    <row r="289" spans="1:33" s="1" customFormat="1" hidden="1" x14ac:dyDescent="0.25">
      <c r="A289" s="100"/>
      <c r="B289" s="100"/>
      <c r="N289" s="100"/>
      <c r="O289" s="100"/>
      <c r="AG289" s="100"/>
    </row>
    <row r="290" spans="1:33" s="1" customFormat="1" hidden="1" x14ac:dyDescent="0.25">
      <c r="A290" s="100"/>
      <c r="B290" s="100"/>
      <c r="N290" s="100"/>
      <c r="O290" s="100"/>
      <c r="AG290" s="100"/>
    </row>
    <row r="291" spans="1:33" s="1" customFormat="1" hidden="1" x14ac:dyDescent="0.25">
      <c r="A291" s="100"/>
      <c r="B291" s="100"/>
      <c r="N291" s="100"/>
      <c r="O291" s="100"/>
      <c r="AG291" s="100"/>
    </row>
    <row r="292" spans="1:33" s="1" customFormat="1" hidden="1" x14ac:dyDescent="0.25">
      <c r="A292" s="100"/>
      <c r="B292" s="100"/>
      <c r="N292" s="100"/>
      <c r="O292" s="100"/>
      <c r="AG292" s="100"/>
    </row>
    <row r="293" spans="1:33" s="1" customFormat="1" hidden="1" x14ac:dyDescent="0.25">
      <c r="A293" s="100"/>
      <c r="B293" s="100"/>
      <c r="N293" s="100"/>
      <c r="O293" s="100"/>
      <c r="AG293" s="100"/>
    </row>
    <row r="294" spans="1:33" s="1" customFormat="1" hidden="1" x14ac:dyDescent="0.25">
      <c r="A294" s="100"/>
      <c r="B294" s="100"/>
      <c r="N294" s="100"/>
      <c r="O294" s="100"/>
      <c r="AG294" s="100"/>
    </row>
    <row r="295" spans="1:33" s="1" customFormat="1" hidden="1" x14ac:dyDescent="0.25">
      <c r="A295" s="100"/>
      <c r="B295" s="100"/>
      <c r="N295" s="100"/>
      <c r="O295" s="100"/>
      <c r="AG295" s="100"/>
    </row>
    <row r="296" spans="1:33" s="1" customFormat="1" hidden="1" x14ac:dyDescent="0.25">
      <c r="A296" s="100"/>
      <c r="B296" s="100"/>
      <c r="N296" s="100"/>
      <c r="O296" s="100"/>
      <c r="AG296" s="100"/>
    </row>
    <row r="297" spans="1:33" s="1" customFormat="1" hidden="1" x14ac:dyDescent="0.25">
      <c r="A297" s="100"/>
      <c r="B297" s="100"/>
      <c r="N297" s="100"/>
      <c r="O297" s="100"/>
      <c r="AG297" s="100"/>
    </row>
    <row r="298" spans="1:33" s="1" customFormat="1" hidden="1" x14ac:dyDescent="0.25">
      <c r="A298" s="100"/>
      <c r="B298" s="100"/>
      <c r="N298" s="100"/>
      <c r="O298" s="100"/>
      <c r="AG298" s="100"/>
    </row>
    <row r="299" spans="1:33" s="1" customFormat="1" hidden="1" x14ac:dyDescent="0.25">
      <c r="A299" s="100"/>
      <c r="B299" s="100"/>
      <c r="N299" s="100"/>
      <c r="O299" s="100"/>
      <c r="AG299" s="100"/>
    </row>
    <row r="300" spans="1:33" s="1" customFormat="1" hidden="1" x14ac:dyDescent="0.25">
      <c r="A300" s="100"/>
      <c r="B300" s="100"/>
      <c r="N300" s="100"/>
      <c r="O300" s="100"/>
      <c r="AG300" s="100"/>
    </row>
    <row r="301" spans="1:33" s="1" customFormat="1" hidden="1" x14ac:dyDescent="0.25">
      <c r="A301" s="100"/>
      <c r="B301" s="100"/>
      <c r="N301" s="100"/>
      <c r="O301" s="100"/>
      <c r="AG301" s="100"/>
    </row>
    <row r="302" spans="1:33" s="1" customFormat="1" hidden="1" x14ac:dyDescent="0.25">
      <c r="A302" s="100"/>
      <c r="B302" s="100"/>
      <c r="N302" s="100"/>
      <c r="O302" s="100"/>
      <c r="AG302" s="100"/>
    </row>
    <row r="303" spans="1:33" s="1" customFormat="1" hidden="1" x14ac:dyDescent="0.25">
      <c r="A303" s="100"/>
      <c r="B303" s="100"/>
      <c r="N303" s="100"/>
      <c r="O303" s="100"/>
      <c r="AG303" s="100"/>
    </row>
    <row r="304" spans="1:33" s="1" customFormat="1" hidden="1" x14ac:dyDescent="0.25">
      <c r="A304" s="100"/>
      <c r="B304" s="100"/>
      <c r="N304" s="100"/>
      <c r="O304" s="100"/>
      <c r="AG304" s="100"/>
    </row>
    <row r="305" spans="1:33" s="1" customFormat="1" hidden="1" x14ac:dyDescent="0.25">
      <c r="A305" s="100"/>
      <c r="B305" s="100"/>
      <c r="N305" s="100"/>
      <c r="O305" s="100"/>
      <c r="AG305" s="100"/>
    </row>
    <row r="306" spans="1:33" s="1" customFormat="1" hidden="1" x14ac:dyDescent="0.25">
      <c r="A306" s="100"/>
      <c r="B306" s="100"/>
      <c r="N306" s="100"/>
      <c r="O306" s="100"/>
      <c r="AG306" s="100"/>
    </row>
    <row r="307" spans="1:33" s="1" customFormat="1" hidden="1" x14ac:dyDescent="0.25">
      <c r="A307" s="100"/>
      <c r="B307" s="100"/>
      <c r="N307" s="100"/>
      <c r="O307" s="100"/>
      <c r="AG307" s="100"/>
    </row>
    <row r="308" spans="1:33" s="1" customFormat="1" hidden="1" x14ac:dyDescent="0.25">
      <c r="A308" s="100"/>
      <c r="B308" s="100"/>
      <c r="N308" s="100"/>
      <c r="O308" s="100"/>
      <c r="AG308" s="100"/>
    </row>
    <row r="309" spans="1:33" s="1" customFormat="1" hidden="1" x14ac:dyDescent="0.25">
      <c r="A309" s="100"/>
      <c r="B309" s="100"/>
      <c r="N309" s="100"/>
      <c r="O309" s="100"/>
      <c r="AG309" s="100"/>
    </row>
    <row r="310" spans="1:33" s="1" customFormat="1" hidden="1" x14ac:dyDescent="0.25">
      <c r="A310" s="100"/>
      <c r="B310" s="100"/>
      <c r="N310" s="100"/>
      <c r="O310" s="100"/>
      <c r="AG310" s="100"/>
    </row>
    <row r="311" spans="1:33" s="1" customFormat="1" hidden="1" x14ac:dyDescent="0.25">
      <c r="A311" s="100"/>
      <c r="B311" s="100"/>
      <c r="N311" s="100"/>
      <c r="O311" s="100"/>
      <c r="AG311" s="100"/>
    </row>
    <row r="312" spans="1:33" s="1" customFormat="1" hidden="1" x14ac:dyDescent="0.25">
      <c r="A312" s="100"/>
      <c r="B312" s="100"/>
      <c r="N312" s="100"/>
      <c r="O312" s="100"/>
      <c r="AG312" s="100"/>
    </row>
    <row r="313" spans="1:33" s="1" customFormat="1" hidden="1" x14ac:dyDescent="0.25">
      <c r="A313" s="100"/>
      <c r="B313" s="100"/>
      <c r="N313" s="100"/>
      <c r="O313" s="100"/>
      <c r="AG313" s="100"/>
    </row>
    <row r="314" spans="1:33" s="1" customFormat="1" hidden="1" x14ac:dyDescent="0.25">
      <c r="A314" s="100"/>
      <c r="B314" s="100"/>
      <c r="N314" s="100"/>
      <c r="O314" s="100"/>
      <c r="AG314" s="100"/>
    </row>
    <row r="315" spans="1:33" s="1" customFormat="1" hidden="1" x14ac:dyDescent="0.25">
      <c r="A315" s="100"/>
      <c r="B315" s="100"/>
      <c r="N315" s="100"/>
      <c r="O315" s="100"/>
      <c r="AG315" s="100"/>
    </row>
    <row r="316" spans="1:33" s="1" customFormat="1" hidden="1" x14ac:dyDescent="0.25">
      <c r="A316" s="100"/>
      <c r="B316" s="100"/>
      <c r="N316" s="100"/>
      <c r="O316" s="100"/>
      <c r="AG316" s="100"/>
    </row>
    <row r="317" spans="1:33" s="1" customFormat="1" hidden="1" x14ac:dyDescent="0.25">
      <c r="A317" s="100"/>
      <c r="B317" s="100"/>
      <c r="N317" s="100"/>
      <c r="O317" s="100"/>
      <c r="AG317" s="100"/>
    </row>
    <row r="318" spans="1:33" s="1" customFormat="1" hidden="1" x14ac:dyDescent="0.25">
      <c r="A318" s="100"/>
      <c r="B318" s="100"/>
      <c r="N318" s="100"/>
      <c r="O318" s="100"/>
      <c r="AG318" s="100"/>
    </row>
    <row r="319" spans="1:33" s="1" customFormat="1" hidden="1" x14ac:dyDescent="0.25">
      <c r="A319" s="100"/>
      <c r="B319" s="100"/>
      <c r="N319" s="100"/>
      <c r="O319" s="100"/>
      <c r="AG319" s="100"/>
    </row>
    <row r="320" spans="1:33" s="1" customFormat="1" hidden="1" x14ac:dyDescent="0.25">
      <c r="A320" s="100"/>
      <c r="B320" s="100"/>
      <c r="N320" s="100"/>
      <c r="O320" s="100"/>
      <c r="AG320" s="100"/>
    </row>
    <row r="321" spans="1:33" s="1" customFormat="1" hidden="1" x14ac:dyDescent="0.25">
      <c r="A321" s="100"/>
      <c r="B321" s="100"/>
      <c r="N321" s="100"/>
      <c r="O321" s="100"/>
      <c r="AG321" s="100"/>
    </row>
    <row r="322" spans="1:33" s="1" customFormat="1" hidden="1" x14ac:dyDescent="0.25">
      <c r="A322" s="100"/>
      <c r="B322" s="100"/>
      <c r="N322" s="100"/>
      <c r="O322" s="100"/>
      <c r="AG322" s="100"/>
    </row>
    <row r="323" spans="1:33" s="1" customFormat="1" hidden="1" x14ac:dyDescent="0.25">
      <c r="A323" s="100"/>
      <c r="B323" s="100"/>
      <c r="N323" s="100"/>
      <c r="O323" s="100"/>
      <c r="AG323" s="100"/>
    </row>
    <row r="324" spans="1:33" s="1" customFormat="1" hidden="1" x14ac:dyDescent="0.25">
      <c r="A324" s="100"/>
      <c r="B324" s="100"/>
      <c r="N324" s="100"/>
      <c r="O324" s="100"/>
      <c r="AG324" s="100"/>
    </row>
    <row r="325" spans="1:33" s="1" customFormat="1" hidden="1" x14ac:dyDescent="0.25">
      <c r="A325" s="100"/>
      <c r="B325" s="100"/>
      <c r="N325" s="100"/>
      <c r="O325" s="100"/>
      <c r="AG325" s="100"/>
    </row>
    <row r="326" spans="1:33" s="1" customFormat="1" hidden="1" x14ac:dyDescent="0.25">
      <c r="A326" s="100"/>
      <c r="B326" s="100"/>
      <c r="N326" s="100"/>
      <c r="O326" s="100"/>
      <c r="AG326" s="100"/>
    </row>
    <row r="327" spans="1:33" s="1" customFormat="1" hidden="1" x14ac:dyDescent="0.25">
      <c r="A327" s="100"/>
      <c r="B327" s="100"/>
      <c r="N327" s="100"/>
      <c r="O327" s="100"/>
      <c r="AG327" s="100"/>
    </row>
    <row r="328" spans="1:33" s="1" customFormat="1" hidden="1" x14ac:dyDescent="0.25">
      <c r="A328" s="100"/>
      <c r="B328" s="100"/>
      <c r="N328" s="100"/>
      <c r="O328" s="100"/>
      <c r="AG328" s="100"/>
    </row>
    <row r="329" spans="1:33" s="1" customFormat="1" hidden="1" x14ac:dyDescent="0.25">
      <c r="A329" s="100"/>
      <c r="B329" s="100"/>
      <c r="N329" s="100"/>
      <c r="O329" s="100"/>
      <c r="AG329" s="100"/>
    </row>
    <row r="330" spans="1:33" s="1" customFormat="1" hidden="1" x14ac:dyDescent="0.25">
      <c r="A330" s="100"/>
      <c r="B330" s="100"/>
      <c r="N330" s="100"/>
      <c r="O330" s="100"/>
      <c r="AG330" s="100"/>
    </row>
    <row r="331" spans="1:33" s="1" customFormat="1" hidden="1" x14ac:dyDescent="0.25">
      <c r="A331" s="100"/>
      <c r="B331" s="100"/>
      <c r="N331" s="100"/>
      <c r="O331" s="100"/>
      <c r="AG331" s="100"/>
    </row>
    <row r="332" spans="1:33" s="1" customFormat="1" hidden="1" x14ac:dyDescent="0.25">
      <c r="A332" s="100"/>
      <c r="B332" s="100"/>
      <c r="N332" s="100"/>
      <c r="O332" s="100"/>
      <c r="AG332" s="100"/>
    </row>
    <row r="333" spans="1:33" s="1" customFormat="1" hidden="1" x14ac:dyDescent="0.25">
      <c r="A333" s="100"/>
      <c r="B333" s="100"/>
      <c r="N333" s="100"/>
      <c r="O333" s="100"/>
      <c r="AG333" s="100"/>
    </row>
    <row r="334" spans="1:33" s="1" customFormat="1" hidden="1" x14ac:dyDescent="0.25">
      <c r="A334" s="100"/>
      <c r="B334" s="100"/>
      <c r="N334" s="100"/>
      <c r="O334" s="100"/>
      <c r="AG334" s="100"/>
    </row>
    <row r="335" spans="1:33" s="1" customFormat="1" hidden="1" x14ac:dyDescent="0.25">
      <c r="A335" s="100"/>
      <c r="B335" s="100"/>
      <c r="N335" s="100"/>
      <c r="O335" s="100"/>
      <c r="AG335" s="100"/>
    </row>
    <row r="336" spans="1:33" s="1" customFormat="1" hidden="1" x14ac:dyDescent="0.25">
      <c r="A336" s="100"/>
      <c r="B336" s="100"/>
      <c r="N336" s="100"/>
      <c r="O336" s="100"/>
      <c r="AG336" s="100"/>
    </row>
    <row r="337" spans="1:33" s="1" customFormat="1" hidden="1" x14ac:dyDescent="0.25">
      <c r="A337" s="100"/>
      <c r="B337" s="100"/>
      <c r="N337" s="100"/>
      <c r="O337" s="100"/>
      <c r="AG337" s="100"/>
    </row>
    <row r="338" spans="1:33" s="1" customFormat="1" hidden="1" x14ac:dyDescent="0.25">
      <c r="A338" s="100"/>
      <c r="B338" s="100"/>
      <c r="N338" s="100"/>
      <c r="O338" s="100"/>
      <c r="AG338" s="100"/>
    </row>
    <row r="339" spans="1:33" s="1" customFormat="1" hidden="1" x14ac:dyDescent="0.25">
      <c r="A339" s="100"/>
      <c r="B339" s="100"/>
      <c r="N339" s="100"/>
      <c r="O339" s="100"/>
      <c r="AG339" s="100"/>
    </row>
    <row r="340" spans="1:33" s="1" customFormat="1" hidden="1" x14ac:dyDescent="0.25">
      <c r="A340" s="100"/>
      <c r="B340" s="100"/>
      <c r="N340" s="100"/>
      <c r="O340" s="100"/>
      <c r="AG340" s="100"/>
    </row>
    <row r="341" spans="1:33" s="1" customFormat="1" hidden="1" x14ac:dyDescent="0.25">
      <c r="A341" s="100"/>
      <c r="B341" s="100"/>
      <c r="N341" s="100"/>
      <c r="O341" s="100"/>
      <c r="AG341" s="100"/>
    </row>
    <row r="342" spans="1:33" s="1" customFormat="1" hidden="1" x14ac:dyDescent="0.25">
      <c r="A342" s="100"/>
      <c r="B342" s="100"/>
      <c r="N342" s="100"/>
      <c r="O342" s="100"/>
      <c r="AG342" s="100"/>
    </row>
    <row r="343" spans="1:33" s="1" customFormat="1" hidden="1" x14ac:dyDescent="0.25">
      <c r="A343" s="100"/>
      <c r="B343" s="100"/>
      <c r="N343" s="100"/>
      <c r="O343" s="100"/>
      <c r="AG343" s="100"/>
    </row>
    <row r="344" spans="1:33" s="1" customFormat="1" hidden="1" x14ac:dyDescent="0.25">
      <c r="A344" s="100"/>
      <c r="B344" s="100"/>
      <c r="N344" s="100"/>
      <c r="O344" s="100"/>
      <c r="AG344" s="100"/>
    </row>
    <row r="345" spans="1:33" s="1" customFormat="1" hidden="1" x14ac:dyDescent="0.25">
      <c r="A345" s="100"/>
      <c r="B345" s="100"/>
      <c r="N345" s="100"/>
      <c r="O345" s="100"/>
      <c r="AG345" s="100"/>
    </row>
    <row r="346" spans="1:33" s="1" customFormat="1" hidden="1" x14ac:dyDescent="0.25">
      <c r="A346" s="100"/>
      <c r="B346" s="100"/>
      <c r="N346" s="100"/>
      <c r="O346" s="100"/>
      <c r="AG346" s="100"/>
    </row>
    <row r="347" spans="1:33" s="1" customFormat="1" hidden="1" x14ac:dyDescent="0.25">
      <c r="A347" s="100"/>
      <c r="B347" s="100"/>
      <c r="N347" s="100"/>
      <c r="O347" s="100"/>
      <c r="AG347" s="100"/>
    </row>
    <row r="348" spans="1:33" s="1" customFormat="1" hidden="1" x14ac:dyDescent="0.25">
      <c r="A348" s="100"/>
      <c r="B348" s="100"/>
      <c r="N348" s="100"/>
      <c r="O348" s="100"/>
      <c r="AG348" s="100"/>
    </row>
    <row r="349" spans="1:33" s="1" customFormat="1" hidden="1" x14ac:dyDescent="0.25">
      <c r="A349" s="100"/>
      <c r="B349" s="100"/>
      <c r="N349" s="100"/>
      <c r="O349" s="100"/>
      <c r="AG349" s="100"/>
    </row>
    <row r="350" spans="1:33" s="1" customFormat="1" hidden="1" x14ac:dyDescent="0.25">
      <c r="A350" s="100"/>
      <c r="B350" s="100"/>
      <c r="N350" s="100"/>
      <c r="O350" s="100"/>
      <c r="AG350" s="100"/>
    </row>
    <row r="351" spans="1:33" s="1" customFormat="1" hidden="1" x14ac:dyDescent="0.25">
      <c r="A351" s="100"/>
      <c r="B351" s="100"/>
      <c r="N351" s="100"/>
      <c r="O351" s="100"/>
      <c r="AG351" s="100"/>
    </row>
    <row r="352" spans="1:33" s="1" customFormat="1" hidden="1" x14ac:dyDescent="0.25">
      <c r="A352" s="100"/>
      <c r="B352" s="100"/>
      <c r="N352" s="100"/>
      <c r="O352" s="100"/>
      <c r="AG352" s="100"/>
    </row>
    <row r="353" spans="1:33" s="1" customFormat="1" hidden="1" x14ac:dyDescent="0.25">
      <c r="A353" s="100"/>
      <c r="B353" s="100"/>
      <c r="N353" s="100"/>
      <c r="O353" s="100"/>
      <c r="AG353" s="100"/>
    </row>
    <row r="354" spans="1:33" s="1" customFormat="1" hidden="1" x14ac:dyDescent="0.25">
      <c r="A354" s="100"/>
      <c r="B354" s="100"/>
      <c r="N354" s="100"/>
      <c r="O354" s="100"/>
      <c r="AG354" s="100"/>
    </row>
    <row r="355" spans="1:33" s="1" customFormat="1" hidden="1" x14ac:dyDescent="0.25">
      <c r="A355" s="100"/>
      <c r="B355" s="100"/>
      <c r="N355" s="100"/>
      <c r="O355" s="100"/>
      <c r="AG355" s="100"/>
    </row>
    <row r="356" spans="1:33" s="1" customFormat="1" hidden="1" x14ac:dyDescent="0.25">
      <c r="A356" s="100"/>
      <c r="B356" s="100"/>
      <c r="N356" s="100"/>
      <c r="O356" s="100"/>
      <c r="AG356" s="100"/>
    </row>
    <row r="357" spans="1:33" s="1" customFormat="1" hidden="1" x14ac:dyDescent="0.25">
      <c r="A357" s="100"/>
      <c r="B357" s="100"/>
      <c r="N357" s="100"/>
      <c r="O357" s="100"/>
      <c r="AG357" s="100"/>
    </row>
    <row r="358" spans="1:33" s="1" customFormat="1" hidden="1" x14ac:dyDescent="0.25">
      <c r="A358" s="100"/>
      <c r="B358" s="100"/>
      <c r="N358" s="100"/>
      <c r="O358" s="100"/>
      <c r="AG358" s="100"/>
    </row>
    <row r="359" spans="1:33" s="1" customFormat="1" hidden="1" x14ac:dyDescent="0.25">
      <c r="A359" s="100"/>
      <c r="B359" s="100"/>
      <c r="N359" s="100"/>
      <c r="O359" s="100"/>
      <c r="AG359" s="100"/>
    </row>
    <row r="360" spans="1:33" s="1" customFormat="1" hidden="1" x14ac:dyDescent="0.25">
      <c r="A360" s="100"/>
      <c r="B360" s="100"/>
      <c r="N360" s="100"/>
      <c r="O360" s="100"/>
      <c r="AG360" s="100"/>
    </row>
    <row r="361" spans="1:33" s="1" customFormat="1" hidden="1" x14ac:dyDescent="0.25">
      <c r="A361" s="100"/>
      <c r="B361" s="100"/>
      <c r="N361" s="100"/>
      <c r="O361" s="100"/>
      <c r="AG361" s="100"/>
    </row>
    <row r="362" spans="1:33" s="1" customFormat="1" hidden="1" x14ac:dyDescent="0.25">
      <c r="A362" s="100"/>
      <c r="B362" s="100"/>
      <c r="N362" s="100"/>
      <c r="O362" s="100"/>
      <c r="AG362" s="100"/>
    </row>
    <row r="363" spans="1:33" s="1" customFormat="1" hidden="1" x14ac:dyDescent="0.25">
      <c r="A363" s="100"/>
      <c r="B363" s="100"/>
      <c r="N363" s="100"/>
      <c r="O363" s="100"/>
      <c r="AG363" s="100"/>
    </row>
    <row r="364" spans="1:33" s="1" customFormat="1" hidden="1" x14ac:dyDescent="0.25">
      <c r="A364" s="100"/>
      <c r="B364" s="100"/>
      <c r="N364" s="100"/>
      <c r="O364" s="100"/>
      <c r="AG364" s="100"/>
    </row>
    <row r="365" spans="1:33" s="1" customFormat="1" hidden="1" x14ac:dyDescent="0.25">
      <c r="A365" s="100"/>
      <c r="B365" s="100"/>
      <c r="N365" s="100"/>
      <c r="O365" s="100"/>
      <c r="AG365" s="100"/>
    </row>
    <row r="366" spans="1:33" s="1" customFormat="1" hidden="1" x14ac:dyDescent="0.25">
      <c r="A366" s="100"/>
      <c r="B366" s="100"/>
      <c r="N366" s="100"/>
      <c r="O366" s="100"/>
      <c r="AG366" s="100"/>
    </row>
    <row r="367" spans="1:33" s="1" customFormat="1" hidden="1" x14ac:dyDescent="0.25">
      <c r="A367" s="100"/>
      <c r="B367" s="100"/>
      <c r="N367" s="100"/>
      <c r="O367" s="100"/>
      <c r="AG367" s="100"/>
    </row>
    <row r="368" spans="1:33" s="1" customFormat="1" hidden="1" x14ac:dyDescent="0.25">
      <c r="A368" s="100"/>
      <c r="B368" s="100"/>
      <c r="N368" s="100"/>
      <c r="O368" s="100"/>
      <c r="AG368" s="100"/>
    </row>
    <row r="369" spans="1:33" s="1" customFormat="1" hidden="1" x14ac:dyDescent="0.25">
      <c r="A369" s="100"/>
      <c r="B369" s="100"/>
      <c r="N369" s="100"/>
      <c r="O369" s="100"/>
      <c r="AG369" s="100"/>
    </row>
    <row r="370" spans="1:33" s="1" customFormat="1" hidden="1" x14ac:dyDescent="0.25">
      <c r="A370" s="100"/>
      <c r="B370" s="100"/>
      <c r="N370" s="100"/>
      <c r="O370" s="100"/>
      <c r="AG370" s="100"/>
    </row>
    <row r="371" spans="1:33" s="1" customFormat="1" hidden="1" x14ac:dyDescent="0.25">
      <c r="A371" s="100"/>
      <c r="B371" s="100"/>
      <c r="N371" s="100"/>
      <c r="O371" s="100"/>
      <c r="AG371" s="100"/>
    </row>
    <row r="372" spans="1:33" s="1" customFormat="1" hidden="1" x14ac:dyDescent="0.25">
      <c r="A372" s="100"/>
      <c r="B372" s="100"/>
      <c r="N372" s="100"/>
      <c r="O372" s="100"/>
      <c r="AG372" s="100"/>
    </row>
    <row r="373" spans="1:33" s="1" customFormat="1" hidden="1" x14ac:dyDescent="0.25">
      <c r="A373" s="100"/>
      <c r="B373" s="100"/>
      <c r="N373" s="100"/>
      <c r="O373" s="100"/>
      <c r="AG373" s="100"/>
    </row>
    <row r="374" spans="1:33" s="1" customFormat="1" hidden="1" x14ac:dyDescent="0.25">
      <c r="A374" s="100"/>
      <c r="B374" s="100"/>
      <c r="N374" s="100"/>
      <c r="O374" s="100"/>
      <c r="AG374" s="100"/>
    </row>
    <row r="375" spans="1:33" s="1" customFormat="1" hidden="1" x14ac:dyDescent="0.25">
      <c r="A375" s="100"/>
      <c r="B375" s="100"/>
      <c r="N375" s="100"/>
      <c r="O375" s="100"/>
      <c r="AG375" s="100"/>
    </row>
    <row r="376" spans="1:33" s="1" customFormat="1" hidden="1" x14ac:dyDescent="0.25">
      <c r="A376" s="100"/>
      <c r="B376" s="100"/>
      <c r="N376" s="100"/>
      <c r="O376" s="100"/>
      <c r="AG376" s="100"/>
    </row>
    <row r="377" spans="1:33" s="1" customFormat="1" hidden="1" x14ac:dyDescent="0.25">
      <c r="A377" s="100"/>
      <c r="B377" s="100"/>
      <c r="N377" s="100"/>
      <c r="O377" s="100"/>
      <c r="AG377" s="100"/>
    </row>
    <row r="378" spans="1:33" s="1" customFormat="1" hidden="1" x14ac:dyDescent="0.25">
      <c r="A378" s="100"/>
      <c r="B378" s="100"/>
      <c r="N378" s="100"/>
      <c r="O378" s="100"/>
      <c r="AG378" s="100"/>
    </row>
    <row r="379" spans="1:33" s="1" customFormat="1" hidden="1" x14ac:dyDescent="0.25">
      <c r="A379" s="100"/>
      <c r="B379" s="100"/>
      <c r="N379" s="100"/>
      <c r="O379" s="100"/>
      <c r="AG379" s="100"/>
    </row>
    <row r="380" spans="1:33" s="1" customFormat="1" hidden="1" x14ac:dyDescent="0.25">
      <c r="A380" s="100"/>
      <c r="B380" s="100"/>
      <c r="N380" s="100"/>
      <c r="O380" s="100"/>
      <c r="AG380" s="100"/>
    </row>
    <row r="381" spans="1:33" s="1" customFormat="1" hidden="1" x14ac:dyDescent="0.25">
      <c r="A381" s="100"/>
      <c r="B381" s="100"/>
      <c r="N381" s="100"/>
      <c r="O381" s="100"/>
      <c r="AG381" s="100"/>
    </row>
    <row r="382" spans="1:33" s="1" customFormat="1" hidden="1" x14ac:dyDescent="0.25">
      <c r="A382" s="100"/>
      <c r="B382" s="100"/>
      <c r="N382" s="100"/>
      <c r="O382" s="100"/>
      <c r="AG382" s="100"/>
    </row>
    <row r="383" spans="1:33" s="1" customFormat="1" hidden="1" x14ac:dyDescent="0.25">
      <c r="A383" s="100"/>
      <c r="B383" s="100"/>
      <c r="N383" s="100"/>
      <c r="O383" s="100"/>
      <c r="AG383" s="100"/>
    </row>
    <row r="384" spans="1:33" s="1" customFormat="1" hidden="1" x14ac:dyDescent="0.25">
      <c r="A384" s="100"/>
      <c r="B384" s="100"/>
      <c r="N384" s="100"/>
      <c r="O384" s="100"/>
      <c r="AG384" s="100"/>
    </row>
    <row r="385" spans="1:33" s="1" customFormat="1" hidden="1" x14ac:dyDescent="0.25">
      <c r="A385" s="100"/>
      <c r="B385" s="100"/>
      <c r="N385" s="100"/>
      <c r="O385" s="100"/>
      <c r="AG385" s="100"/>
    </row>
    <row r="386" spans="1:33" s="1" customFormat="1" hidden="1" x14ac:dyDescent="0.25">
      <c r="A386" s="100"/>
      <c r="B386" s="100"/>
      <c r="N386" s="100"/>
      <c r="O386" s="100"/>
      <c r="AG386" s="100"/>
    </row>
    <row r="387" spans="1:33" s="1" customFormat="1" hidden="1" x14ac:dyDescent="0.25">
      <c r="A387" s="100"/>
      <c r="B387" s="100"/>
      <c r="N387" s="100"/>
      <c r="O387" s="100"/>
      <c r="AG387" s="100"/>
    </row>
    <row r="388" spans="1:33" s="1" customFormat="1" hidden="1" x14ac:dyDescent="0.25">
      <c r="A388" s="100"/>
      <c r="B388" s="100"/>
      <c r="N388" s="100"/>
      <c r="O388" s="100"/>
      <c r="AG388" s="100"/>
    </row>
    <row r="389" spans="1:33" s="1" customFormat="1" hidden="1" x14ac:dyDescent="0.25">
      <c r="A389" s="100"/>
      <c r="B389" s="100"/>
      <c r="N389" s="100"/>
      <c r="O389" s="100"/>
      <c r="AG389" s="100"/>
    </row>
    <row r="390" spans="1:33" s="1" customFormat="1" hidden="1" x14ac:dyDescent="0.25">
      <c r="A390" s="100"/>
      <c r="B390" s="100"/>
      <c r="N390" s="100"/>
      <c r="O390" s="100"/>
      <c r="AG390" s="100"/>
    </row>
    <row r="391" spans="1:33" s="1" customFormat="1" hidden="1" x14ac:dyDescent="0.25">
      <c r="A391" s="100"/>
      <c r="B391" s="100"/>
      <c r="N391" s="100"/>
      <c r="O391" s="100"/>
      <c r="AG391" s="100"/>
    </row>
    <row r="392" spans="1:33" s="1" customFormat="1" hidden="1" x14ac:dyDescent="0.25">
      <c r="A392" s="100"/>
      <c r="B392" s="100"/>
      <c r="N392" s="100"/>
      <c r="O392" s="100"/>
      <c r="AG392" s="100"/>
    </row>
    <row r="393" spans="1:33" s="1" customFormat="1" hidden="1" x14ac:dyDescent="0.25">
      <c r="A393" s="100"/>
      <c r="B393" s="100"/>
      <c r="N393" s="100"/>
      <c r="O393" s="100"/>
      <c r="AG393" s="100"/>
    </row>
    <row r="394" spans="1:33" s="1" customFormat="1" hidden="1" x14ac:dyDescent="0.25">
      <c r="A394" s="100"/>
      <c r="B394" s="100"/>
      <c r="N394" s="100"/>
      <c r="O394" s="100"/>
      <c r="AG394" s="100"/>
    </row>
    <row r="395" spans="1:33" s="1" customFormat="1" hidden="1" x14ac:dyDescent="0.25">
      <c r="A395" s="100"/>
      <c r="B395" s="100"/>
      <c r="N395" s="100"/>
      <c r="O395" s="100"/>
      <c r="AG395" s="100"/>
    </row>
    <row r="396" spans="1:33" s="1" customFormat="1" hidden="1" x14ac:dyDescent="0.25">
      <c r="A396" s="100"/>
      <c r="B396" s="100"/>
      <c r="N396" s="100"/>
      <c r="O396" s="100"/>
      <c r="AG396" s="100"/>
    </row>
    <row r="397" spans="1:33" s="1" customFormat="1" hidden="1" x14ac:dyDescent="0.25">
      <c r="A397" s="100"/>
      <c r="B397" s="100"/>
      <c r="N397" s="100"/>
      <c r="O397" s="100"/>
      <c r="AG397" s="100"/>
    </row>
    <row r="398" spans="1:33" s="1" customFormat="1" hidden="1" x14ac:dyDescent="0.25">
      <c r="A398" s="100"/>
      <c r="B398" s="100"/>
      <c r="N398" s="100"/>
      <c r="O398" s="100"/>
      <c r="AG398" s="100"/>
    </row>
    <row r="399" spans="1:33" s="1" customFormat="1" hidden="1" x14ac:dyDescent="0.25">
      <c r="A399" s="100"/>
      <c r="B399" s="100"/>
      <c r="N399" s="100"/>
      <c r="O399" s="100"/>
      <c r="AG399" s="100"/>
    </row>
    <row r="400" spans="1:33" s="1" customFormat="1" hidden="1" x14ac:dyDescent="0.25">
      <c r="A400" s="100"/>
      <c r="B400" s="100"/>
      <c r="N400" s="100"/>
      <c r="O400" s="100"/>
      <c r="AG400" s="100"/>
    </row>
    <row r="401" spans="1:33" s="1" customFormat="1" hidden="1" x14ac:dyDescent="0.25">
      <c r="A401" s="100"/>
      <c r="B401" s="100"/>
      <c r="N401" s="100"/>
      <c r="O401" s="100"/>
      <c r="AG401" s="100"/>
    </row>
    <row r="402" spans="1:33" s="1" customFormat="1" hidden="1" x14ac:dyDescent="0.25">
      <c r="A402" s="100"/>
      <c r="B402" s="100"/>
      <c r="N402" s="100"/>
      <c r="O402" s="100"/>
      <c r="AG402" s="100"/>
    </row>
    <row r="403" spans="1:33" s="1" customFormat="1" hidden="1" x14ac:dyDescent="0.25">
      <c r="A403" s="100"/>
      <c r="B403" s="100"/>
      <c r="N403" s="100"/>
      <c r="O403" s="100"/>
      <c r="AG403" s="100"/>
    </row>
    <row r="404" spans="1:33" s="1" customFormat="1" hidden="1" x14ac:dyDescent="0.25">
      <c r="A404" s="100"/>
      <c r="B404" s="100"/>
      <c r="N404" s="100"/>
      <c r="O404" s="100"/>
      <c r="AG404" s="100"/>
    </row>
    <row r="405" spans="1:33" s="1" customFormat="1" hidden="1" x14ac:dyDescent="0.25">
      <c r="A405" s="100"/>
      <c r="B405" s="100"/>
      <c r="N405" s="100"/>
      <c r="O405" s="100"/>
      <c r="AG405" s="100"/>
    </row>
    <row r="406" spans="1:33" s="1" customFormat="1" hidden="1" x14ac:dyDescent="0.25">
      <c r="A406" s="100"/>
      <c r="B406" s="100"/>
      <c r="N406" s="100"/>
      <c r="O406" s="100"/>
      <c r="AG406" s="100"/>
    </row>
    <row r="407" spans="1:33" s="1" customFormat="1" hidden="1" x14ac:dyDescent="0.25">
      <c r="A407" s="100"/>
      <c r="B407" s="100"/>
      <c r="N407" s="100"/>
      <c r="O407" s="100"/>
      <c r="AG407" s="100"/>
    </row>
    <row r="408" spans="1:33" s="1" customFormat="1" hidden="1" x14ac:dyDescent="0.25">
      <c r="A408" s="100"/>
      <c r="B408" s="100"/>
      <c r="N408" s="100"/>
      <c r="O408" s="100"/>
      <c r="AG408" s="100"/>
    </row>
    <row r="409" spans="1:33" s="1" customFormat="1" hidden="1" x14ac:dyDescent="0.25">
      <c r="A409" s="100"/>
      <c r="B409" s="100"/>
      <c r="N409" s="100"/>
      <c r="O409" s="100"/>
      <c r="AG409" s="100"/>
    </row>
    <row r="410" spans="1:33" s="1" customFormat="1" hidden="1" x14ac:dyDescent="0.25">
      <c r="A410" s="100"/>
      <c r="B410" s="100"/>
      <c r="N410" s="100"/>
      <c r="O410" s="100"/>
      <c r="AG410" s="100"/>
    </row>
    <row r="411" spans="1:33" s="1" customFormat="1" hidden="1" x14ac:dyDescent="0.25">
      <c r="A411" s="100"/>
      <c r="B411" s="100"/>
      <c r="N411" s="100"/>
      <c r="O411" s="100"/>
      <c r="AG411" s="100"/>
    </row>
    <row r="412" spans="1:33" s="1" customFormat="1" hidden="1" x14ac:dyDescent="0.25">
      <c r="A412" s="100"/>
      <c r="B412" s="100"/>
      <c r="N412" s="100"/>
      <c r="O412" s="100"/>
      <c r="AG412" s="100"/>
    </row>
    <row r="413" spans="1:33" s="1" customFormat="1" hidden="1" x14ac:dyDescent="0.25">
      <c r="A413" s="100"/>
      <c r="B413" s="100"/>
      <c r="N413" s="100"/>
      <c r="O413" s="100"/>
      <c r="AG413" s="100"/>
    </row>
    <row r="414" spans="1:33" s="1" customFormat="1" hidden="1" x14ac:dyDescent="0.25">
      <c r="A414" s="100"/>
      <c r="B414" s="100"/>
      <c r="N414" s="100"/>
      <c r="O414" s="100"/>
      <c r="AG414" s="100"/>
    </row>
    <row r="415" spans="1:33" s="1" customFormat="1" hidden="1" x14ac:dyDescent="0.25">
      <c r="A415" s="100"/>
      <c r="B415" s="100"/>
      <c r="N415" s="100"/>
      <c r="O415" s="100"/>
      <c r="AG415" s="100"/>
    </row>
    <row r="416" spans="1:33" s="1" customFormat="1" hidden="1" x14ac:dyDescent="0.25">
      <c r="A416" s="100"/>
      <c r="B416" s="100"/>
      <c r="N416" s="100"/>
      <c r="O416" s="100"/>
      <c r="AG416" s="100"/>
    </row>
    <row r="417" spans="1:33" s="1" customFormat="1" hidden="1" x14ac:dyDescent="0.25">
      <c r="A417" s="100"/>
      <c r="B417" s="100"/>
      <c r="N417" s="100"/>
      <c r="O417" s="100"/>
      <c r="AG417" s="100"/>
    </row>
    <row r="418" spans="1:33" s="1" customFormat="1" hidden="1" x14ac:dyDescent="0.25">
      <c r="A418" s="100"/>
      <c r="B418" s="100"/>
      <c r="N418" s="100"/>
      <c r="O418" s="100"/>
      <c r="AG418" s="100"/>
    </row>
    <row r="419" spans="1:33" s="1" customFormat="1" hidden="1" x14ac:dyDescent="0.25">
      <c r="A419" s="100"/>
      <c r="B419" s="100"/>
      <c r="N419" s="100"/>
      <c r="O419" s="100"/>
      <c r="AG419" s="100"/>
    </row>
    <row r="420" spans="1:33" s="1" customFormat="1" hidden="1" x14ac:dyDescent="0.25">
      <c r="A420" s="100"/>
      <c r="B420" s="100"/>
      <c r="N420" s="100"/>
      <c r="O420" s="100"/>
      <c r="AG420" s="100"/>
    </row>
    <row r="421" spans="1:33" s="1" customFormat="1" hidden="1" x14ac:dyDescent="0.25">
      <c r="A421" s="100"/>
      <c r="B421" s="100"/>
      <c r="N421" s="100"/>
      <c r="O421" s="100"/>
      <c r="AG421" s="100"/>
    </row>
    <row r="422" spans="1:33" s="1" customFormat="1" hidden="1" x14ac:dyDescent="0.25">
      <c r="A422" s="100"/>
      <c r="B422" s="100"/>
      <c r="N422" s="100"/>
      <c r="O422" s="100"/>
      <c r="AG422" s="100"/>
    </row>
    <row r="423" spans="1:33" s="1" customFormat="1" hidden="1" x14ac:dyDescent="0.25">
      <c r="A423" s="100"/>
      <c r="B423" s="100"/>
      <c r="N423" s="100"/>
      <c r="O423" s="100"/>
      <c r="AG423" s="100"/>
    </row>
    <row r="424" spans="1:33" s="1" customFormat="1" hidden="1" x14ac:dyDescent="0.25">
      <c r="A424" s="100"/>
      <c r="B424" s="100"/>
      <c r="N424" s="100"/>
      <c r="O424" s="100"/>
      <c r="AG424" s="100"/>
    </row>
    <row r="425" spans="1:33" s="1" customFormat="1" hidden="1" x14ac:dyDescent="0.25">
      <c r="A425" s="100"/>
      <c r="B425" s="100"/>
      <c r="N425" s="100"/>
      <c r="O425" s="100"/>
      <c r="AG425" s="100"/>
    </row>
    <row r="426" spans="1:33" s="1" customFormat="1" hidden="1" x14ac:dyDescent="0.25">
      <c r="A426" s="100"/>
      <c r="B426" s="100"/>
      <c r="N426" s="100"/>
      <c r="O426" s="100"/>
      <c r="AG426" s="100"/>
    </row>
    <row r="427" spans="1:33" s="1" customFormat="1" hidden="1" x14ac:dyDescent="0.25">
      <c r="A427" s="100"/>
      <c r="B427" s="100"/>
      <c r="N427" s="100"/>
      <c r="O427" s="100"/>
      <c r="AG427" s="100"/>
    </row>
    <row r="428" spans="1:33" s="1" customFormat="1" hidden="1" x14ac:dyDescent="0.25">
      <c r="A428" s="100"/>
      <c r="B428" s="100"/>
      <c r="N428" s="100"/>
      <c r="O428" s="100"/>
      <c r="AG428" s="100"/>
    </row>
    <row r="429" spans="1:33" s="1" customFormat="1" hidden="1" x14ac:dyDescent="0.25">
      <c r="A429" s="100"/>
      <c r="B429" s="100"/>
      <c r="N429" s="100"/>
      <c r="O429" s="100"/>
      <c r="AG429" s="100"/>
    </row>
    <row r="430" spans="1:33" s="1" customFormat="1" hidden="1" x14ac:dyDescent="0.25">
      <c r="A430" s="100"/>
      <c r="B430" s="100"/>
      <c r="N430" s="100"/>
      <c r="O430" s="100"/>
      <c r="AG430" s="100"/>
    </row>
    <row r="431" spans="1:33" s="1" customFormat="1" hidden="1" x14ac:dyDescent="0.25">
      <c r="A431" s="100"/>
      <c r="B431" s="100"/>
      <c r="N431" s="100"/>
      <c r="O431" s="100"/>
      <c r="AG431" s="100"/>
    </row>
    <row r="432" spans="1:33" s="1" customFormat="1" hidden="1" x14ac:dyDescent="0.25">
      <c r="A432" s="100"/>
      <c r="B432" s="100"/>
      <c r="N432" s="100"/>
      <c r="O432" s="100"/>
      <c r="AG432" s="100"/>
    </row>
    <row r="433" spans="1:33" s="1" customFormat="1" hidden="1" x14ac:dyDescent="0.25">
      <c r="A433" s="100"/>
      <c r="B433" s="100"/>
      <c r="N433" s="100"/>
      <c r="O433" s="100"/>
      <c r="AG433" s="100"/>
    </row>
    <row r="434" spans="1:33" s="1" customFormat="1" hidden="1" x14ac:dyDescent="0.25">
      <c r="A434" s="100"/>
      <c r="B434" s="100"/>
      <c r="N434" s="100"/>
      <c r="O434" s="100"/>
      <c r="AG434" s="100"/>
    </row>
    <row r="435" spans="1:33" s="1" customFormat="1" hidden="1" x14ac:dyDescent="0.25">
      <c r="A435" s="100"/>
      <c r="B435" s="100"/>
      <c r="N435" s="100"/>
      <c r="O435" s="100"/>
      <c r="AG435" s="100"/>
    </row>
    <row r="436" spans="1:33" s="1" customFormat="1" hidden="1" x14ac:dyDescent="0.25">
      <c r="A436" s="100"/>
      <c r="B436" s="100"/>
      <c r="N436" s="100"/>
      <c r="O436" s="100"/>
      <c r="AG436" s="100"/>
    </row>
    <row r="437" spans="1:33" s="1" customFormat="1" hidden="1" x14ac:dyDescent="0.25">
      <c r="A437" s="100"/>
      <c r="B437" s="100"/>
      <c r="N437" s="100"/>
      <c r="O437" s="100"/>
      <c r="AG437" s="100"/>
    </row>
    <row r="438" spans="1:33" s="1" customFormat="1" hidden="1" x14ac:dyDescent="0.25">
      <c r="A438" s="100"/>
      <c r="B438" s="100"/>
      <c r="N438" s="100"/>
      <c r="O438" s="100"/>
      <c r="AG438" s="100"/>
    </row>
    <row r="439" spans="1:33" s="1" customFormat="1" hidden="1" x14ac:dyDescent="0.25">
      <c r="A439" s="100"/>
      <c r="B439" s="100"/>
      <c r="N439" s="100"/>
      <c r="O439" s="100"/>
      <c r="AG439" s="100"/>
    </row>
    <row r="440" spans="1:33" s="1" customFormat="1" hidden="1" x14ac:dyDescent="0.25">
      <c r="A440" s="100"/>
      <c r="B440" s="100"/>
      <c r="N440" s="100"/>
      <c r="O440" s="100"/>
      <c r="AG440" s="100"/>
    </row>
    <row r="441" spans="1:33" s="1" customFormat="1" hidden="1" x14ac:dyDescent="0.25">
      <c r="A441" s="100"/>
      <c r="B441" s="100"/>
      <c r="N441" s="100"/>
      <c r="O441" s="100"/>
      <c r="AG441" s="100"/>
    </row>
    <row r="442" spans="1:33" s="1" customFormat="1" hidden="1" x14ac:dyDescent="0.25">
      <c r="A442" s="100"/>
      <c r="B442" s="100"/>
      <c r="N442" s="100"/>
      <c r="O442" s="100"/>
      <c r="AG442" s="100"/>
    </row>
    <row r="443" spans="1:33" s="1" customFormat="1" hidden="1" x14ac:dyDescent="0.25">
      <c r="A443" s="100"/>
      <c r="B443" s="100"/>
      <c r="N443" s="100"/>
      <c r="O443" s="100"/>
      <c r="AG443" s="100"/>
    </row>
    <row r="444" spans="1:33" s="1" customFormat="1" hidden="1" x14ac:dyDescent="0.25">
      <c r="A444" s="100"/>
      <c r="B444" s="100"/>
      <c r="N444" s="100"/>
      <c r="O444" s="100"/>
      <c r="AG444" s="100"/>
    </row>
    <row r="445" spans="1:33" s="1" customFormat="1" hidden="1" x14ac:dyDescent="0.25">
      <c r="A445" s="100"/>
      <c r="B445" s="100"/>
      <c r="N445" s="100"/>
      <c r="O445" s="100"/>
      <c r="AG445" s="100"/>
    </row>
    <row r="446" spans="1:33" s="1" customFormat="1" hidden="1" x14ac:dyDescent="0.25">
      <c r="A446" s="100"/>
      <c r="B446" s="100"/>
      <c r="N446" s="100"/>
      <c r="O446" s="100"/>
      <c r="AG446" s="100"/>
    </row>
    <row r="447" spans="1:33" s="1" customFormat="1" hidden="1" x14ac:dyDescent="0.25">
      <c r="A447" s="100"/>
      <c r="B447" s="100"/>
      <c r="N447" s="100"/>
      <c r="O447" s="100"/>
      <c r="AG447" s="100"/>
    </row>
    <row r="448" spans="1:33" s="1" customFormat="1" hidden="1" x14ac:dyDescent="0.25">
      <c r="A448" s="100"/>
      <c r="B448" s="100"/>
      <c r="N448" s="100"/>
      <c r="O448" s="100"/>
      <c r="AG448" s="100"/>
    </row>
    <row r="449" spans="1:33" s="1" customFormat="1" hidden="1" x14ac:dyDescent="0.25">
      <c r="A449" s="100"/>
      <c r="B449" s="100"/>
      <c r="N449" s="100"/>
      <c r="O449" s="100"/>
      <c r="AG449" s="100"/>
    </row>
    <row r="450" spans="1:33" s="1" customFormat="1" hidden="1" x14ac:dyDescent="0.25">
      <c r="A450" s="100"/>
      <c r="B450" s="100"/>
      <c r="N450" s="100"/>
      <c r="O450" s="100"/>
      <c r="AG450" s="100"/>
    </row>
    <row r="451" spans="1:33" s="1" customFormat="1" hidden="1" x14ac:dyDescent="0.25">
      <c r="A451" s="100"/>
      <c r="B451" s="100"/>
      <c r="N451" s="100"/>
      <c r="O451" s="100"/>
      <c r="AG451" s="100"/>
    </row>
    <row r="452" spans="1:33" s="1" customFormat="1" hidden="1" x14ac:dyDescent="0.25">
      <c r="A452" s="100"/>
      <c r="B452" s="100"/>
      <c r="N452" s="100"/>
      <c r="O452" s="100"/>
      <c r="AG452" s="100"/>
    </row>
    <row r="453" spans="1:33" s="1" customFormat="1" hidden="1" x14ac:dyDescent="0.25">
      <c r="A453" s="100"/>
      <c r="B453" s="100"/>
      <c r="N453" s="100"/>
      <c r="O453" s="100"/>
      <c r="AG453" s="100"/>
    </row>
    <row r="454" spans="1:33" s="1" customFormat="1" hidden="1" x14ac:dyDescent="0.25">
      <c r="A454" s="100"/>
      <c r="B454" s="100"/>
      <c r="N454" s="100"/>
      <c r="O454" s="100"/>
      <c r="AG454" s="100"/>
    </row>
    <row r="455" spans="1:33" s="1" customFormat="1" hidden="1" x14ac:dyDescent="0.25">
      <c r="A455" s="100"/>
      <c r="B455" s="100"/>
      <c r="N455" s="100"/>
      <c r="O455" s="100"/>
      <c r="AG455" s="100"/>
    </row>
    <row r="456" spans="1:33" s="1" customFormat="1" hidden="1" x14ac:dyDescent="0.25">
      <c r="A456" s="100"/>
      <c r="B456" s="100"/>
      <c r="N456" s="100"/>
      <c r="O456" s="100"/>
      <c r="AG456" s="100"/>
    </row>
    <row r="457" spans="1:33" s="1" customFormat="1" hidden="1" x14ac:dyDescent="0.25">
      <c r="A457" s="100"/>
      <c r="B457" s="100"/>
      <c r="N457" s="100"/>
      <c r="O457" s="100"/>
      <c r="AG457" s="100"/>
    </row>
    <row r="458" spans="1:33" s="1" customFormat="1" hidden="1" x14ac:dyDescent="0.25">
      <c r="A458" s="100"/>
      <c r="B458" s="100"/>
      <c r="N458" s="100"/>
      <c r="O458" s="100"/>
      <c r="AG458" s="100"/>
    </row>
    <row r="459" spans="1:33" s="1" customFormat="1" hidden="1" x14ac:dyDescent="0.25">
      <c r="A459" s="100"/>
      <c r="B459" s="100"/>
      <c r="N459" s="100"/>
      <c r="O459" s="100"/>
      <c r="AG459" s="100"/>
    </row>
    <row r="460" spans="1:33" s="1" customFormat="1" hidden="1" x14ac:dyDescent="0.25">
      <c r="A460" s="100"/>
      <c r="B460" s="100"/>
      <c r="N460" s="100"/>
      <c r="O460" s="100"/>
      <c r="AG460" s="100"/>
    </row>
    <row r="461" spans="1:33" s="1" customFormat="1" hidden="1" x14ac:dyDescent="0.25">
      <c r="A461" s="100"/>
      <c r="B461" s="100"/>
      <c r="N461" s="100"/>
      <c r="O461" s="100"/>
      <c r="AG461" s="100"/>
    </row>
    <row r="462" spans="1:33" s="1" customFormat="1" hidden="1" x14ac:dyDescent="0.25">
      <c r="A462" s="100"/>
      <c r="B462" s="100"/>
      <c r="N462" s="100"/>
      <c r="O462" s="100"/>
      <c r="AG462" s="100"/>
    </row>
    <row r="463" spans="1:33" s="1" customFormat="1" hidden="1" x14ac:dyDescent="0.25">
      <c r="A463" s="100"/>
      <c r="B463" s="100"/>
      <c r="N463" s="100"/>
      <c r="O463" s="100"/>
      <c r="AG463" s="100"/>
    </row>
    <row r="464" spans="1:33" s="1" customFormat="1" hidden="1" x14ac:dyDescent="0.25">
      <c r="A464" s="100"/>
      <c r="B464" s="100"/>
      <c r="N464" s="100"/>
      <c r="O464" s="100"/>
      <c r="AG464" s="100"/>
    </row>
    <row r="465" spans="1:33" s="1" customFormat="1" hidden="1" x14ac:dyDescent="0.25">
      <c r="A465" s="100"/>
      <c r="B465" s="100"/>
      <c r="N465" s="100"/>
      <c r="O465" s="100"/>
      <c r="AG465" s="100"/>
    </row>
    <row r="466" spans="1:33" s="1" customFormat="1" hidden="1" x14ac:dyDescent="0.25">
      <c r="A466" s="100"/>
      <c r="B466" s="100"/>
      <c r="N466" s="100"/>
      <c r="O466" s="100"/>
      <c r="AG466" s="100"/>
    </row>
    <row r="467" spans="1:33" s="1" customFormat="1" hidden="1" x14ac:dyDescent="0.25">
      <c r="A467" s="100"/>
      <c r="B467" s="100"/>
      <c r="N467" s="100"/>
      <c r="O467" s="100"/>
      <c r="AG467" s="100"/>
    </row>
    <row r="468" spans="1:33" s="1" customFormat="1" hidden="1" x14ac:dyDescent="0.25">
      <c r="A468" s="100"/>
      <c r="B468" s="100"/>
      <c r="N468" s="100"/>
      <c r="O468" s="100"/>
      <c r="AG468" s="100"/>
    </row>
    <row r="469" spans="1:33" s="1" customFormat="1" hidden="1" x14ac:dyDescent="0.25">
      <c r="A469" s="100"/>
      <c r="B469" s="100"/>
      <c r="N469" s="100"/>
      <c r="O469" s="100"/>
      <c r="AG469" s="100"/>
    </row>
    <row r="470" spans="1:33" s="1" customFormat="1" hidden="1" x14ac:dyDescent="0.25">
      <c r="A470" s="100"/>
      <c r="B470" s="100"/>
      <c r="N470" s="100"/>
      <c r="O470" s="100"/>
      <c r="AG470" s="100"/>
    </row>
    <row r="471" spans="1:33" s="1" customFormat="1" hidden="1" x14ac:dyDescent="0.25">
      <c r="A471" s="100"/>
      <c r="B471" s="100"/>
      <c r="N471" s="100"/>
      <c r="O471" s="100"/>
      <c r="AG471" s="100"/>
    </row>
    <row r="472" spans="1:33" s="1" customFormat="1" hidden="1" x14ac:dyDescent="0.25">
      <c r="A472" s="100"/>
      <c r="B472" s="100"/>
      <c r="N472" s="100"/>
      <c r="O472" s="100"/>
      <c r="AG472" s="100"/>
    </row>
    <row r="473" spans="1:33" s="1" customFormat="1" hidden="1" x14ac:dyDescent="0.25">
      <c r="A473" s="100"/>
      <c r="B473" s="100"/>
      <c r="N473" s="100"/>
      <c r="O473" s="100"/>
      <c r="AG473" s="100"/>
    </row>
    <row r="474" spans="1:33" s="1" customFormat="1" hidden="1" x14ac:dyDescent="0.25">
      <c r="A474" s="100"/>
      <c r="B474" s="100"/>
      <c r="N474" s="100"/>
      <c r="O474" s="100"/>
      <c r="AG474" s="100"/>
    </row>
    <row r="475" spans="1:33" s="1" customFormat="1" hidden="1" x14ac:dyDescent="0.25">
      <c r="A475" s="100"/>
      <c r="B475" s="100"/>
      <c r="N475" s="100"/>
      <c r="O475" s="100"/>
      <c r="AG475" s="100"/>
    </row>
    <row r="476" spans="1:33" s="1" customFormat="1" hidden="1" x14ac:dyDescent="0.25">
      <c r="A476" s="100"/>
      <c r="B476" s="100"/>
      <c r="N476" s="100"/>
      <c r="O476" s="100"/>
      <c r="AG476" s="100"/>
    </row>
    <row r="477" spans="1:33" s="1" customFormat="1" hidden="1" x14ac:dyDescent="0.25">
      <c r="A477" s="100"/>
      <c r="B477" s="100"/>
      <c r="N477" s="100"/>
      <c r="O477" s="100"/>
      <c r="AG477" s="100"/>
    </row>
    <row r="478" spans="1:33" s="1" customFormat="1" hidden="1" x14ac:dyDescent="0.25">
      <c r="A478" s="100"/>
      <c r="B478" s="100"/>
      <c r="N478" s="100"/>
      <c r="O478" s="100"/>
      <c r="AG478" s="100"/>
    </row>
    <row r="479" spans="1:33" s="1" customFormat="1" hidden="1" x14ac:dyDescent="0.25">
      <c r="A479" s="100"/>
      <c r="B479" s="100"/>
      <c r="N479" s="100"/>
      <c r="O479" s="100"/>
      <c r="AG479" s="100"/>
    </row>
    <row r="480" spans="1:33" s="1" customFormat="1" hidden="1" x14ac:dyDescent="0.25">
      <c r="A480" s="100"/>
      <c r="B480" s="100"/>
      <c r="N480" s="100"/>
      <c r="O480" s="100"/>
      <c r="AG480" s="100"/>
    </row>
    <row r="481" spans="1:33" s="1" customFormat="1" hidden="1" x14ac:dyDescent="0.25">
      <c r="A481" s="100"/>
      <c r="B481" s="100"/>
      <c r="N481" s="100"/>
      <c r="O481" s="100"/>
      <c r="AG481" s="100"/>
    </row>
    <row r="482" spans="1:33" s="1" customFormat="1" hidden="1" x14ac:dyDescent="0.25">
      <c r="A482" s="100"/>
      <c r="B482" s="100"/>
      <c r="N482" s="100"/>
      <c r="O482" s="100"/>
      <c r="AG482" s="100"/>
    </row>
    <row r="483" spans="1:33" s="1" customFormat="1" hidden="1" x14ac:dyDescent="0.25">
      <c r="A483" s="100"/>
      <c r="B483" s="100"/>
      <c r="N483" s="100"/>
      <c r="O483" s="100"/>
      <c r="AG483" s="100"/>
    </row>
    <row r="484" spans="1:33" s="1" customFormat="1" hidden="1" x14ac:dyDescent="0.25">
      <c r="A484" s="100"/>
      <c r="B484" s="100"/>
      <c r="N484" s="100"/>
      <c r="O484" s="100"/>
      <c r="AG484" s="100"/>
    </row>
    <row r="485" spans="1:33" s="1" customFormat="1" hidden="1" x14ac:dyDescent="0.25">
      <c r="A485" s="100"/>
      <c r="B485" s="100"/>
      <c r="N485" s="100"/>
      <c r="O485" s="100"/>
      <c r="AG485" s="100"/>
    </row>
    <row r="486" spans="1:33" s="1" customFormat="1" hidden="1" x14ac:dyDescent="0.25">
      <c r="A486" s="100"/>
      <c r="B486" s="100"/>
      <c r="N486" s="100"/>
      <c r="O486" s="100"/>
      <c r="AG486" s="100"/>
    </row>
    <row r="487" spans="1:33" s="1" customFormat="1" hidden="1" x14ac:dyDescent="0.25">
      <c r="A487" s="100"/>
      <c r="B487" s="100"/>
      <c r="N487" s="100"/>
      <c r="O487" s="100"/>
      <c r="AG487" s="100"/>
    </row>
    <row r="488" spans="1:33" s="1" customFormat="1" hidden="1" x14ac:dyDescent="0.25">
      <c r="A488" s="100"/>
      <c r="B488" s="100"/>
      <c r="N488" s="100"/>
      <c r="O488" s="100"/>
      <c r="AG488" s="100"/>
    </row>
    <row r="489" spans="1:33" s="1" customFormat="1" hidden="1" x14ac:dyDescent="0.25">
      <c r="A489" s="100"/>
      <c r="B489" s="100"/>
      <c r="N489" s="100"/>
      <c r="O489" s="100"/>
      <c r="AG489" s="100"/>
    </row>
    <row r="490" spans="1:33" s="1" customFormat="1" hidden="1" x14ac:dyDescent="0.25">
      <c r="A490" s="100"/>
      <c r="B490" s="100"/>
      <c r="N490" s="100"/>
      <c r="O490" s="100"/>
      <c r="AG490" s="100"/>
    </row>
    <row r="491" spans="1:33" s="1" customFormat="1" hidden="1" x14ac:dyDescent="0.25">
      <c r="A491" s="100"/>
      <c r="B491" s="100"/>
      <c r="N491" s="100"/>
      <c r="O491" s="100"/>
      <c r="AG491" s="100"/>
    </row>
    <row r="492" spans="1:33" s="1" customFormat="1" hidden="1" x14ac:dyDescent="0.25">
      <c r="A492" s="100"/>
      <c r="B492" s="100"/>
      <c r="N492" s="100"/>
      <c r="O492" s="100"/>
      <c r="AG492" s="100"/>
    </row>
    <row r="493" spans="1:33" s="1" customFormat="1" hidden="1" x14ac:dyDescent="0.25">
      <c r="A493" s="100"/>
      <c r="B493" s="100"/>
      <c r="N493" s="100"/>
      <c r="O493" s="100"/>
      <c r="AG493" s="100"/>
    </row>
    <row r="494" spans="1:33" s="1" customFormat="1" hidden="1" x14ac:dyDescent="0.25">
      <c r="A494" s="100"/>
      <c r="B494" s="100"/>
      <c r="N494" s="100"/>
      <c r="O494" s="100"/>
      <c r="AG494" s="100"/>
    </row>
    <row r="495" spans="1:33" s="1" customFormat="1" hidden="1" x14ac:dyDescent="0.25">
      <c r="A495" s="100"/>
      <c r="B495" s="100"/>
      <c r="N495" s="100"/>
      <c r="O495" s="100"/>
      <c r="AG495" s="100"/>
    </row>
    <row r="496" spans="1:33" s="1" customFormat="1" hidden="1" x14ac:dyDescent="0.25">
      <c r="A496" s="100"/>
      <c r="B496" s="100"/>
      <c r="N496" s="100"/>
      <c r="O496" s="100"/>
      <c r="AG496" s="100"/>
    </row>
    <row r="497" spans="1:33" s="1" customFormat="1" hidden="1" x14ac:dyDescent="0.25">
      <c r="A497" s="100"/>
      <c r="B497" s="100"/>
      <c r="N497" s="100"/>
      <c r="O497" s="100"/>
      <c r="AG497" s="100"/>
    </row>
    <row r="498" spans="1:33" s="1" customFormat="1" hidden="1" x14ac:dyDescent="0.25">
      <c r="A498" s="100"/>
      <c r="B498" s="100"/>
      <c r="N498" s="100"/>
      <c r="O498" s="100"/>
      <c r="AG498" s="100"/>
    </row>
    <row r="499" spans="1:33" s="1" customFormat="1" hidden="1" x14ac:dyDescent="0.25">
      <c r="A499" s="100"/>
      <c r="B499" s="100"/>
      <c r="N499" s="100"/>
      <c r="O499" s="100"/>
      <c r="AG499" s="100"/>
    </row>
    <row r="500" spans="1:33" s="1" customFormat="1" hidden="1" x14ac:dyDescent="0.25">
      <c r="A500" s="100"/>
      <c r="B500" s="100"/>
      <c r="N500" s="100"/>
      <c r="O500" s="100"/>
      <c r="AG500" s="100"/>
    </row>
    <row r="501" spans="1:33" s="1" customFormat="1" hidden="1" x14ac:dyDescent="0.25">
      <c r="A501" s="100"/>
      <c r="B501" s="100"/>
      <c r="N501" s="100"/>
      <c r="O501" s="100"/>
      <c r="AG501" s="100"/>
    </row>
    <row r="502" spans="1:33" s="1" customFormat="1" hidden="1" x14ac:dyDescent="0.25">
      <c r="A502" s="100"/>
      <c r="B502" s="100"/>
      <c r="N502" s="100"/>
      <c r="O502" s="100"/>
      <c r="AG502" s="100"/>
    </row>
    <row r="503" spans="1:33" s="1" customFormat="1" hidden="1" x14ac:dyDescent="0.25">
      <c r="A503" s="100"/>
      <c r="B503" s="100"/>
      <c r="N503" s="100"/>
      <c r="O503" s="100"/>
      <c r="AG503" s="100"/>
    </row>
    <row r="504" spans="1:33" s="1" customFormat="1" hidden="1" x14ac:dyDescent="0.25">
      <c r="A504" s="100"/>
      <c r="B504" s="100"/>
      <c r="N504" s="100"/>
      <c r="O504" s="100"/>
      <c r="AG504" s="100"/>
    </row>
    <row r="505" spans="1:33" s="1" customFormat="1" hidden="1" x14ac:dyDescent="0.25">
      <c r="A505" s="100"/>
      <c r="B505" s="100"/>
      <c r="N505" s="100"/>
      <c r="O505" s="100"/>
      <c r="AG505" s="100"/>
    </row>
    <row r="506" spans="1:33" s="1" customFormat="1" hidden="1" x14ac:dyDescent="0.25">
      <c r="A506" s="100"/>
      <c r="B506" s="100"/>
      <c r="N506" s="100"/>
      <c r="O506" s="100"/>
      <c r="AG506" s="100"/>
    </row>
    <row r="507" spans="1:33" s="1" customFormat="1" hidden="1" x14ac:dyDescent="0.25">
      <c r="A507" s="100"/>
      <c r="B507" s="100"/>
      <c r="N507" s="100"/>
      <c r="O507" s="100"/>
      <c r="AG507" s="100"/>
    </row>
    <row r="508" spans="1:33" s="1" customFormat="1" hidden="1" x14ac:dyDescent="0.25">
      <c r="A508" s="100"/>
      <c r="B508" s="100"/>
      <c r="N508" s="100"/>
      <c r="O508" s="100"/>
      <c r="AG508" s="100"/>
    </row>
    <row r="509" spans="1:33" s="1" customFormat="1" hidden="1" x14ac:dyDescent="0.25">
      <c r="A509" s="100"/>
      <c r="B509" s="100"/>
      <c r="N509" s="100"/>
      <c r="O509" s="100"/>
      <c r="AG509" s="100"/>
    </row>
    <row r="510" spans="1:33" s="1" customFormat="1" hidden="1" x14ac:dyDescent="0.25">
      <c r="A510" s="100"/>
      <c r="B510" s="100"/>
      <c r="N510" s="100"/>
      <c r="O510" s="100"/>
      <c r="AG510" s="100"/>
    </row>
    <row r="511" spans="1:33" s="1" customFormat="1" hidden="1" x14ac:dyDescent="0.25">
      <c r="A511" s="100"/>
      <c r="B511" s="100"/>
      <c r="N511" s="100"/>
      <c r="O511" s="100"/>
      <c r="AG511" s="100"/>
    </row>
    <row r="512" spans="1:33" s="1" customFormat="1" hidden="1" x14ac:dyDescent="0.25">
      <c r="A512" s="100"/>
      <c r="B512" s="100"/>
      <c r="N512" s="100"/>
      <c r="O512" s="100"/>
      <c r="AG512" s="100"/>
    </row>
    <row r="513" spans="1:33" s="1" customFormat="1" hidden="1" x14ac:dyDescent="0.25">
      <c r="A513" s="100"/>
      <c r="B513" s="100"/>
      <c r="N513" s="100"/>
      <c r="O513" s="100"/>
      <c r="AG513" s="100"/>
    </row>
    <row r="514" spans="1:33" s="1" customFormat="1" hidden="1" x14ac:dyDescent="0.25">
      <c r="A514" s="100"/>
      <c r="B514" s="100"/>
      <c r="N514" s="100"/>
      <c r="O514" s="100"/>
      <c r="AG514" s="100"/>
    </row>
    <row r="515" spans="1:33" s="1" customFormat="1" hidden="1" x14ac:dyDescent="0.25">
      <c r="A515" s="100"/>
      <c r="B515" s="100"/>
      <c r="N515" s="100"/>
      <c r="O515" s="100"/>
      <c r="AG515" s="100"/>
    </row>
    <row r="516" spans="1:33" s="1" customFormat="1" hidden="1" x14ac:dyDescent="0.25">
      <c r="A516" s="100"/>
      <c r="B516" s="100"/>
      <c r="N516" s="100"/>
      <c r="O516" s="100"/>
      <c r="AG516" s="100"/>
    </row>
    <row r="517" spans="1:33" s="1" customFormat="1" hidden="1" x14ac:dyDescent="0.25">
      <c r="A517" s="100"/>
      <c r="B517" s="100"/>
      <c r="N517" s="100"/>
      <c r="O517" s="100"/>
      <c r="AG517" s="100"/>
    </row>
    <row r="518" spans="1:33" s="1" customFormat="1" hidden="1" x14ac:dyDescent="0.25">
      <c r="A518" s="100"/>
      <c r="B518" s="100"/>
      <c r="N518" s="100"/>
      <c r="O518" s="100"/>
      <c r="AG518" s="100"/>
    </row>
    <row r="519" spans="1:33" s="1" customFormat="1" hidden="1" x14ac:dyDescent="0.25">
      <c r="A519" s="100"/>
      <c r="B519" s="100"/>
      <c r="N519" s="100"/>
      <c r="O519" s="100"/>
      <c r="AG519" s="100"/>
    </row>
    <row r="520" spans="1:33" s="1" customFormat="1" hidden="1" x14ac:dyDescent="0.25">
      <c r="A520" s="100"/>
      <c r="B520" s="100"/>
      <c r="N520" s="100"/>
      <c r="O520" s="100"/>
      <c r="AG520" s="100"/>
    </row>
    <row r="521" spans="1:33" s="1" customFormat="1" hidden="1" x14ac:dyDescent="0.25">
      <c r="A521" s="100"/>
      <c r="B521" s="100"/>
      <c r="N521" s="100"/>
      <c r="O521" s="100"/>
      <c r="AG521" s="100"/>
    </row>
    <row r="522" spans="1:33" s="1" customFormat="1" hidden="1" x14ac:dyDescent="0.25">
      <c r="A522" s="100"/>
      <c r="B522" s="100"/>
      <c r="N522" s="100"/>
      <c r="O522" s="100"/>
      <c r="AG522" s="100"/>
    </row>
    <row r="523" spans="1:33" s="1" customFormat="1" hidden="1" x14ac:dyDescent="0.25">
      <c r="A523" s="100"/>
      <c r="B523" s="100"/>
      <c r="N523" s="100"/>
      <c r="O523" s="100"/>
      <c r="AG523" s="100"/>
    </row>
    <row r="524" spans="1:33" s="1" customFormat="1" hidden="1" x14ac:dyDescent="0.25">
      <c r="A524" s="100"/>
      <c r="B524" s="100"/>
      <c r="N524" s="100"/>
      <c r="O524" s="100"/>
      <c r="AG524" s="100"/>
    </row>
    <row r="525" spans="1:33" s="1" customFormat="1" hidden="1" x14ac:dyDescent="0.25">
      <c r="A525" s="100"/>
      <c r="B525" s="100"/>
      <c r="N525" s="100"/>
      <c r="O525" s="100"/>
      <c r="AG525" s="100"/>
    </row>
    <row r="526" spans="1:33" s="1" customFormat="1" hidden="1" x14ac:dyDescent="0.25">
      <c r="A526" s="100"/>
      <c r="B526" s="100"/>
      <c r="N526" s="100"/>
      <c r="O526" s="100"/>
      <c r="AG526" s="100"/>
    </row>
    <row r="527" spans="1:33" s="1" customFormat="1" hidden="1" x14ac:dyDescent="0.25">
      <c r="A527" s="100"/>
      <c r="B527" s="100"/>
      <c r="N527" s="100"/>
      <c r="O527" s="100"/>
      <c r="AG527" s="100"/>
    </row>
    <row r="528" spans="1:33" s="1" customFormat="1" hidden="1" x14ac:dyDescent="0.25">
      <c r="A528" s="100"/>
      <c r="B528" s="100"/>
      <c r="N528" s="100"/>
      <c r="O528" s="100"/>
      <c r="AG528" s="100"/>
    </row>
    <row r="529" spans="1:33" s="1" customFormat="1" hidden="1" x14ac:dyDescent="0.25">
      <c r="A529" s="100"/>
      <c r="B529" s="100"/>
      <c r="N529" s="100"/>
      <c r="O529" s="100"/>
      <c r="AG529" s="100"/>
    </row>
    <row r="530" spans="1:33" s="1" customFormat="1" hidden="1" x14ac:dyDescent="0.25">
      <c r="A530" s="100"/>
      <c r="B530" s="100"/>
      <c r="N530" s="100"/>
      <c r="O530" s="100"/>
      <c r="AG530" s="100"/>
    </row>
    <row r="531" spans="1:33" s="1" customFormat="1" hidden="1" x14ac:dyDescent="0.25">
      <c r="A531" s="100"/>
      <c r="B531" s="100"/>
      <c r="N531" s="100"/>
      <c r="O531" s="100"/>
      <c r="AG531" s="100"/>
    </row>
    <row r="532" spans="1:33" s="1" customFormat="1" hidden="1" x14ac:dyDescent="0.25">
      <c r="A532" s="100"/>
      <c r="B532" s="100"/>
      <c r="N532" s="100"/>
      <c r="O532" s="100"/>
      <c r="AG532" s="100"/>
    </row>
    <row r="533" spans="1:33" s="1" customFormat="1" hidden="1" x14ac:dyDescent="0.25">
      <c r="A533" s="100"/>
      <c r="B533" s="100"/>
      <c r="N533" s="100"/>
      <c r="O533" s="100"/>
      <c r="AG533" s="100"/>
    </row>
    <row r="534" spans="1:33" s="1" customFormat="1" hidden="1" x14ac:dyDescent="0.25">
      <c r="A534" s="100"/>
      <c r="B534" s="100"/>
      <c r="N534" s="100"/>
      <c r="O534" s="100"/>
      <c r="AG534" s="100"/>
    </row>
    <row r="535" spans="1:33" s="1" customFormat="1" hidden="1" x14ac:dyDescent="0.25">
      <c r="A535" s="100"/>
      <c r="B535" s="100"/>
      <c r="N535" s="100"/>
      <c r="O535" s="100"/>
      <c r="AG535" s="100"/>
    </row>
    <row r="536" spans="1:33" s="1" customFormat="1" hidden="1" x14ac:dyDescent="0.25">
      <c r="A536" s="100"/>
      <c r="B536" s="100"/>
      <c r="N536" s="100"/>
      <c r="O536" s="100"/>
      <c r="AG536" s="100"/>
    </row>
    <row r="537" spans="1:33" s="1" customFormat="1" hidden="1" x14ac:dyDescent="0.25">
      <c r="A537" s="100"/>
      <c r="B537" s="100"/>
      <c r="N537" s="100"/>
      <c r="O537" s="100"/>
      <c r="AG537" s="100"/>
    </row>
    <row r="538" spans="1:33" s="1" customFormat="1" hidden="1" x14ac:dyDescent="0.25">
      <c r="A538" s="100"/>
      <c r="B538" s="100"/>
      <c r="N538" s="100"/>
      <c r="O538" s="100"/>
      <c r="AG538" s="100"/>
    </row>
    <row r="539" spans="1:33" s="1" customFormat="1" hidden="1" x14ac:dyDescent="0.25">
      <c r="A539" s="100"/>
      <c r="B539" s="100"/>
      <c r="N539" s="100"/>
      <c r="O539" s="100"/>
      <c r="AG539" s="100"/>
    </row>
    <row r="540" spans="1:33" s="1" customFormat="1" hidden="1" x14ac:dyDescent="0.25">
      <c r="A540" s="100"/>
      <c r="B540" s="100"/>
      <c r="N540" s="100"/>
      <c r="O540" s="100"/>
      <c r="AG540" s="100"/>
    </row>
    <row r="541" spans="1:33" s="1" customFormat="1" hidden="1" x14ac:dyDescent="0.25">
      <c r="A541" s="100"/>
      <c r="B541" s="100"/>
      <c r="N541" s="100"/>
      <c r="O541" s="100"/>
      <c r="AG541" s="100"/>
    </row>
    <row r="542" spans="1:33" s="1" customFormat="1" hidden="1" x14ac:dyDescent="0.25">
      <c r="A542" s="100"/>
      <c r="B542" s="100"/>
      <c r="N542" s="100"/>
      <c r="O542" s="100"/>
      <c r="AG542" s="100"/>
    </row>
    <row r="543" spans="1:33" s="1" customFormat="1" hidden="1" x14ac:dyDescent="0.25">
      <c r="A543" s="100"/>
      <c r="B543" s="100"/>
      <c r="N543" s="100"/>
      <c r="O543" s="100"/>
      <c r="AG543" s="100"/>
    </row>
    <row r="544" spans="1:33" s="1" customFormat="1" hidden="1" x14ac:dyDescent="0.25">
      <c r="A544" s="100"/>
      <c r="B544" s="100"/>
      <c r="N544" s="100"/>
      <c r="O544" s="100"/>
      <c r="AG544" s="100"/>
    </row>
    <row r="545" spans="1:33" s="1" customFormat="1" hidden="1" x14ac:dyDescent="0.25">
      <c r="A545" s="100"/>
      <c r="B545" s="100"/>
      <c r="N545" s="100"/>
      <c r="O545" s="100"/>
      <c r="AG545" s="100"/>
    </row>
    <row r="546" spans="1:33" s="1" customFormat="1" hidden="1" x14ac:dyDescent="0.25">
      <c r="A546" s="100"/>
      <c r="B546" s="100"/>
      <c r="N546" s="100"/>
      <c r="O546" s="100"/>
      <c r="AG546" s="100"/>
    </row>
    <row r="547" spans="1:33" s="1" customFormat="1" hidden="1" x14ac:dyDescent="0.25">
      <c r="A547" s="100"/>
      <c r="B547" s="100"/>
      <c r="N547" s="100"/>
      <c r="O547" s="100"/>
      <c r="AG547" s="100"/>
    </row>
    <row r="548" spans="1:33" s="1" customFormat="1" hidden="1" x14ac:dyDescent="0.25">
      <c r="A548" s="100"/>
      <c r="B548" s="100"/>
      <c r="N548" s="100"/>
      <c r="O548" s="100"/>
      <c r="AG548" s="100"/>
    </row>
    <row r="549" spans="1:33" s="1" customFormat="1" hidden="1" x14ac:dyDescent="0.25">
      <c r="A549" s="100"/>
      <c r="B549" s="100"/>
      <c r="N549" s="100"/>
      <c r="O549" s="100"/>
      <c r="AG549" s="100"/>
    </row>
    <row r="550" spans="1:33" s="1" customFormat="1" hidden="1" x14ac:dyDescent="0.25">
      <c r="A550" s="100"/>
      <c r="B550" s="100"/>
      <c r="N550" s="100"/>
      <c r="O550" s="100"/>
      <c r="AG550" s="100"/>
    </row>
    <row r="551" spans="1:33" s="1" customFormat="1" hidden="1" x14ac:dyDescent="0.25">
      <c r="A551" s="100"/>
      <c r="B551" s="100"/>
      <c r="N551" s="100"/>
      <c r="O551" s="100"/>
      <c r="AG551" s="100"/>
    </row>
    <row r="552" spans="1:33" s="1" customFormat="1" hidden="1" x14ac:dyDescent="0.25">
      <c r="A552" s="100"/>
      <c r="B552" s="100"/>
      <c r="N552" s="100"/>
      <c r="O552" s="100"/>
      <c r="AG552" s="100"/>
    </row>
    <row r="553" spans="1:33" s="1" customFormat="1" hidden="1" x14ac:dyDescent="0.25">
      <c r="A553" s="100"/>
      <c r="B553" s="100"/>
      <c r="N553" s="100"/>
      <c r="O553" s="100"/>
      <c r="AG553" s="100"/>
    </row>
    <row r="554" spans="1:33" s="1" customFormat="1" hidden="1" x14ac:dyDescent="0.25">
      <c r="A554" s="100"/>
      <c r="B554" s="100"/>
      <c r="N554" s="100"/>
      <c r="O554" s="100"/>
      <c r="AG554" s="100"/>
    </row>
    <row r="555" spans="1:33" s="1" customFormat="1" hidden="1" x14ac:dyDescent="0.25">
      <c r="A555" s="100"/>
      <c r="B555" s="100"/>
      <c r="N555" s="100"/>
      <c r="O555" s="100"/>
      <c r="AG555" s="100"/>
    </row>
    <row r="556" spans="1:33" s="1" customFormat="1" hidden="1" x14ac:dyDescent="0.25">
      <c r="A556" s="100"/>
      <c r="B556" s="100"/>
      <c r="N556" s="100"/>
      <c r="O556" s="100"/>
      <c r="AG556" s="100"/>
    </row>
    <row r="557" spans="1:33" s="1" customFormat="1" hidden="1" x14ac:dyDescent="0.25">
      <c r="A557" s="100"/>
      <c r="B557" s="100"/>
      <c r="N557" s="100"/>
      <c r="O557" s="100"/>
      <c r="AG557" s="100"/>
    </row>
    <row r="558" spans="1:33" s="1" customFormat="1" hidden="1" x14ac:dyDescent="0.25">
      <c r="A558" s="100"/>
      <c r="B558" s="100"/>
      <c r="N558" s="100"/>
      <c r="O558" s="100"/>
      <c r="AG558" s="100"/>
    </row>
    <row r="559" spans="1:33" s="1" customFormat="1" hidden="1" x14ac:dyDescent="0.25">
      <c r="A559" s="100"/>
      <c r="B559" s="100"/>
      <c r="N559" s="100"/>
      <c r="O559" s="100"/>
      <c r="AG559" s="100"/>
    </row>
    <row r="560" spans="1:33" s="1" customFormat="1" hidden="1" x14ac:dyDescent="0.25">
      <c r="A560" s="100"/>
      <c r="B560" s="100"/>
      <c r="N560" s="100"/>
      <c r="O560" s="100"/>
      <c r="AG560" s="100"/>
    </row>
    <row r="561" spans="1:33" s="1" customFormat="1" hidden="1" x14ac:dyDescent="0.25">
      <c r="A561" s="100"/>
      <c r="B561" s="100"/>
      <c r="N561" s="100"/>
      <c r="O561" s="100"/>
      <c r="AG561" s="100"/>
    </row>
    <row r="562" spans="1:33" s="1" customFormat="1" hidden="1" x14ac:dyDescent="0.25">
      <c r="A562" s="100"/>
      <c r="B562" s="100"/>
      <c r="N562" s="100"/>
      <c r="O562" s="100"/>
      <c r="AG562" s="100"/>
    </row>
    <row r="563" spans="1:33" s="1" customFormat="1" hidden="1" x14ac:dyDescent="0.25">
      <c r="A563" s="100"/>
      <c r="B563" s="100"/>
      <c r="N563" s="100"/>
      <c r="O563" s="100"/>
      <c r="AG563" s="100"/>
    </row>
    <row r="564" spans="1:33" s="1" customFormat="1" hidden="1" x14ac:dyDescent="0.25">
      <c r="A564" s="100"/>
      <c r="B564" s="100"/>
      <c r="N564" s="100"/>
      <c r="O564" s="100"/>
      <c r="AG564" s="100"/>
    </row>
    <row r="565" spans="1:33" s="1" customFormat="1" hidden="1" x14ac:dyDescent="0.25">
      <c r="A565" s="100"/>
      <c r="B565" s="100"/>
      <c r="N565" s="100"/>
      <c r="O565" s="100"/>
      <c r="AG565" s="100"/>
    </row>
    <row r="566" spans="1:33" s="1" customFormat="1" hidden="1" x14ac:dyDescent="0.25">
      <c r="A566" s="100"/>
      <c r="B566" s="100"/>
      <c r="N566" s="100"/>
      <c r="O566" s="100"/>
      <c r="AG566" s="100"/>
    </row>
    <row r="567" spans="1:33" s="1" customFormat="1" hidden="1" x14ac:dyDescent="0.25">
      <c r="A567" s="100"/>
      <c r="B567" s="100"/>
      <c r="N567" s="100"/>
      <c r="O567" s="100"/>
      <c r="AG567" s="100"/>
    </row>
    <row r="568" spans="1:33" s="1" customFormat="1" hidden="1" x14ac:dyDescent="0.25">
      <c r="A568" s="100"/>
      <c r="B568" s="100"/>
      <c r="N568" s="100"/>
      <c r="O568" s="100"/>
      <c r="AG568" s="100"/>
    </row>
    <row r="569" spans="1:33" s="1" customFormat="1" hidden="1" x14ac:dyDescent="0.25">
      <c r="A569" s="100"/>
      <c r="B569" s="100"/>
      <c r="N569" s="100"/>
      <c r="O569" s="100"/>
      <c r="AG569" s="100"/>
    </row>
    <row r="570" spans="1:33" s="1" customFormat="1" hidden="1" x14ac:dyDescent="0.25">
      <c r="A570" s="100"/>
      <c r="B570" s="100"/>
      <c r="N570" s="100"/>
      <c r="O570" s="100"/>
      <c r="AG570" s="100"/>
    </row>
    <row r="571" spans="1:33" s="1" customFormat="1" hidden="1" x14ac:dyDescent="0.25">
      <c r="A571" s="100"/>
      <c r="B571" s="100"/>
      <c r="N571" s="100"/>
      <c r="O571" s="100"/>
      <c r="AG571" s="100"/>
    </row>
    <row r="572" spans="1:33" s="1" customFormat="1" hidden="1" x14ac:dyDescent="0.25">
      <c r="A572" s="100"/>
      <c r="B572" s="100"/>
      <c r="N572" s="100"/>
      <c r="O572" s="100"/>
      <c r="AG572" s="100"/>
    </row>
    <row r="573" spans="1:33" s="1" customFormat="1" hidden="1" x14ac:dyDescent="0.25">
      <c r="A573" s="100"/>
      <c r="B573" s="100"/>
      <c r="N573" s="100"/>
      <c r="O573" s="100"/>
      <c r="AG573" s="100"/>
    </row>
    <row r="574" spans="1:33" s="1" customFormat="1" hidden="1" x14ac:dyDescent="0.25">
      <c r="A574" s="100"/>
      <c r="B574" s="100"/>
      <c r="N574" s="100"/>
      <c r="O574" s="100"/>
      <c r="AG574" s="100"/>
    </row>
    <row r="575" spans="1:33" s="1" customFormat="1" hidden="1" x14ac:dyDescent="0.25">
      <c r="A575" s="100"/>
      <c r="B575" s="100"/>
      <c r="N575" s="100"/>
      <c r="O575" s="100"/>
      <c r="AG575" s="100"/>
    </row>
    <row r="576" spans="1:33" s="1" customFormat="1" hidden="1" x14ac:dyDescent="0.25">
      <c r="A576" s="100"/>
      <c r="B576" s="100"/>
      <c r="N576" s="100"/>
      <c r="O576" s="100"/>
      <c r="AG576" s="100"/>
    </row>
    <row r="577" spans="1:33" s="1" customFormat="1" hidden="1" x14ac:dyDescent="0.25">
      <c r="A577" s="100"/>
      <c r="B577" s="100"/>
      <c r="N577" s="100"/>
      <c r="O577" s="100"/>
      <c r="AG577" s="100"/>
    </row>
    <row r="578" spans="1:33" s="1" customFormat="1" hidden="1" x14ac:dyDescent="0.25">
      <c r="A578" s="100"/>
      <c r="B578" s="100"/>
      <c r="N578" s="100"/>
      <c r="O578" s="100"/>
      <c r="AG578" s="100"/>
    </row>
    <row r="579" spans="1:33" s="1" customFormat="1" hidden="1" x14ac:dyDescent="0.25">
      <c r="A579" s="100"/>
      <c r="B579" s="100"/>
      <c r="N579" s="100"/>
      <c r="O579" s="100"/>
      <c r="AG579" s="100"/>
    </row>
    <row r="580" spans="1:33" s="1" customFormat="1" hidden="1" x14ac:dyDescent="0.25">
      <c r="A580" s="100"/>
      <c r="B580" s="100"/>
      <c r="N580" s="100"/>
      <c r="O580" s="100"/>
      <c r="AG580" s="100"/>
    </row>
    <row r="581" spans="1:33" s="1" customFormat="1" hidden="1" x14ac:dyDescent="0.25">
      <c r="A581" s="100"/>
      <c r="B581" s="100"/>
      <c r="N581" s="100"/>
      <c r="O581" s="100"/>
      <c r="AG581" s="100"/>
    </row>
    <row r="582" spans="1:33" s="1" customFormat="1" hidden="1" x14ac:dyDescent="0.25">
      <c r="A582" s="100"/>
      <c r="B582" s="100"/>
      <c r="N582" s="100"/>
      <c r="O582" s="100"/>
      <c r="AG582" s="100"/>
    </row>
    <row r="583" spans="1:33" s="1" customFormat="1" hidden="1" x14ac:dyDescent="0.25">
      <c r="A583" s="100"/>
      <c r="B583" s="100"/>
      <c r="N583" s="100"/>
      <c r="O583" s="100"/>
      <c r="AG583" s="100"/>
    </row>
    <row r="584" spans="1:33" s="1" customFormat="1" hidden="1" x14ac:dyDescent="0.25">
      <c r="A584" s="100"/>
      <c r="B584" s="100"/>
      <c r="N584" s="100"/>
      <c r="O584" s="100"/>
      <c r="AG584" s="100"/>
    </row>
    <row r="585" spans="1:33" s="1" customFormat="1" hidden="1" x14ac:dyDescent="0.25">
      <c r="A585" s="100"/>
      <c r="B585" s="100"/>
      <c r="N585" s="100"/>
      <c r="O585" s="100"/>
      <c r="AG585" s="100"/>
    </row>
    <row r="586" spans="1:33" s="1" customFormat="1" hidden="1" x14ac:dyDescent="0.25">
      <c r="A586" s="100"/>
      <c r="B586" s="100"/>
      <c r="N586" s="100"/>
      <c r="O586" s="100"/>
      <c r="AG586" s="100"/>
    </row>
    <row r="587" spans="1:33" s="1" customFormat="1" hidden="1" x14ac:dyDescent="0.25">
      <c r="A587" s="100"/>
      <c r="B587" s="100"/>
      <c r="N587" s="100"/>
      <c r="O587" s="100"/>
      <c r="AG587" s="100"/>
    </row>
    <row r="588" spans="1:33" s="1" customFormat="1" hidden="1" x14ac:dyDescent="0.25">
      <c r="A588" s="100"/>
      <c r="B588" s="100"/>
      <c r="N588" s="100"/>
      <c r="O588" s="100"/>
      <c r="AG588" s="100"/>
    </row>
    <row r="589" spans="1:33" s="1" customFormat="1" hidden="1" x14ac:dyDescent="0.25">
      <c r="A589" s="100"/>
      <c r="B589" s="100"/>
      <c r="N589" s="100"/>
      <c r="O589" s="100"/>
      <c r="AG589" s="100"/>
    </row>
    <row r="590" spans="1:33" s="1" customFormat="1" hidden="1" x14ac:dyDescent="0.25">
      <c r="A590" s="100"/>
      <c r="B590" s="100"/>
      <c r="N590" s="100"/>
      <c r="O590" s="100"/>
      <c r="AG590" s="100"/>
    </row>
    <row r="591" spans="1:33" s="1" customFormat="1" hidden="1" x14ac:dyDescent="0.25">
      <c r="A591" s="100"/>
      <c r="B591" s="100"/>
      <c r="N591" s="100"/>
      <c r="O591" s="100"/>
      <c r="AG591" s="100"/>
    </row>
    <row r="592" spans="1:33" s="1" customFormat="1" hidden="1" x14ac:dyDescent="0.25">
      <c r="A592" s="100"/>
      <c r="B592" s="100"/>
      <c r="N592" s="100"/>
      <c r="O592" s="100"/>
      <c r="AG592" s="100"/>
    </row>
    <row r="593" spans="1:33" s="1" customFormat="1" hidden="1" x14ac:dyDescent="0.25">
      <c r="A593" s="100"/>
      <c r="B593" s="100"/>
      <c r="N593" s="100"/>
      <c r="O593" s="100"/>
      <c r="AG593" s="100"/>
    </row>
    <row r="594" spans="1:33" s="1" customFormat="1" hidden="1" x14ac:dyDescent="0.25">
      <c r="A594" s="100"/>
      <c r="B594" s="100"/>
      <c r="N594" s="100"/>
      <c r="O594" s="100"/>
      <c r="AG594" s="100"/>
    </row>
    <row r="595" spans="1:33" s="1" customFormat="1" hidden="1" x14ac:dyDescent="0.25">
      <c r="A595" s="100"/>
      <c r="B595" s="100"/>
      <c r="N595" s="100"/>
      <c r="O595" s="100"/>
      <c r="AG595" s="100"/>
    </row>
    <row r="596" spans="1:33" s="1" customFormat="1" hidden="1" x14ac:dyDescent="0.25">
      <c r="A596" s="100"/>
      <c r="B596" s="100"/>
      <c r="N596" s="100"/>
      <c r="O596" s="100"/>
      <c r="AG596" s="100"/>
    </row>
    <row r="597" spans="1:33" s="1" customFormat="1" hidden="1" x14ac:dyDescent="0.25">
      <c r="A597" s="100"/>
      <c r="B597" s="100"/>
      <c r="N597" s="100"/>
      <c r="O597" s="100"/>
      <c r="AG597" s="100"/>
    </row>
    <row r="598" spans="1:33" s="1" customFormat="1" hidden="1" x14ac:dyDescent="0.25">
      <c r="A598" s="100"/>
      <c r="B598" s="100"/>
      <c r="N598" s="100"/>
      <c r="O598" s="100"/>
      <c r="AG598" s="100"/>
    </row>
    <row r="599" spans="1:33" s="1" customFormat="1" hidden="1" x14ac:dyDescent="0.25">
      <c r="A599" s="100"/>
      <c r="B599" s="100"/>
      <c r="N599" s="100"/>
      <c r="O599" s="100"/>
      <c r="AG599" s="100"/>
    </row>
    <row r="600" spans="1:33" s="1" customFormat="1" hidden="1" x14ac:dyDescent="0.25">
      <c r="A600" s="100"/>
      <c r="B600" s="100"/>
      <c r="N600" s="100"/>
      <c r="O600" s="100"/>
      <c r="AG600" s="100"/>
    </row>
    <row r="601" spans="1:33" s="1" customFormat="1" hidden="1" x14ac:dyDescent="0.25">
      <c r="A601" s="100"/>
      <c r="B601" s="100"/>
      <c r="N601" s="100"/>
      <c r="O601" s="100"/>
      <c r="AG601" s="100"/>
    </row>
    <row r="602" spans="1:33" s="1" customFormat="1" hidden="1" x14ac:dyDescent="0.25">
      <c r="A602" s="100"/>
      <c r="B602" s="100"/>
      <c r="N602" s="100"/>
      <c r="O602" s="100"/>
      <c r="AG602" s="100"/>
    </row>
    <row r="603" spans="1:33" s="1" customFormat="1" hidden="1" x14ac:dyDescent="0.25">
      <c r="A603" s="100"/>
      <c r="B603" s="100"/>
      <c r="N603" s="100"/>
      <c r="O603" s="100"/>
      <c r="AG603" s="100"/>
    </row>
    <row r="604" spans="1:33" s="1" customFormat="1" hidden="1" x14ac:dyDescent="0.25">
      <c r="A604" s="100"/>
      <c r="B604" s="100"/>
      <c r="N604" s="100"/>
      <c r="O604" s="100"/>
      <c r="AG604" s="100"/>
    </row>
    <row r="605" spans="1:33" s="1" customFormat="1" hidden="1" x14ac:dyDescent="0.25">
      <c r="A605" s="100"/>
      <c r="B605" s="100"/>
      <c r="N605" s="100"/>
      <c r="O605" s="100"/>
      <c r="AG605" s="100"/>
    </row>
    <row r="606" spans="1:33" s="1" customFormat="1" hidden="1" x14ac:dyDescent="0.25">
      <c r="A606" s="100"/>
      <c r="B606" s="100"/>
      <c r="N606" s="100"/>
      <c r="O606" s="100"/>
      <c r="AG606" s="100"/>
    </row>
    <row r="607" spans="1:33" s="1" customFormat="1" hidden="1" x14ac:dyDescent="0.25">
      <c r="A607" s="100"/>
      <c r="B607" s="100"/>
      <c r="N607" s="100"/>
      <c r="O607" s="100"/>
      <c r="AG607" s="100"/>
    </row>
    <row r="608" spans="1:33" s="1" customFormat="1" hidden="1" x14ac:dyDescent="0.25">
      <c r="A608" s="100"/>
      <c r="B608" s="100"/>
      <c r="N608" s="100"/>
      <c r="O608" s="100"/>
      <c r="AG608" s="100"/>
    </row>
    <row r="609" spans="1:33" s="1" customFormat="1" hidden="1" x14ac:dyDescent="0.25">
      <c r="A609" s="100"/>
      <c r="B609" s="100"/>
      <c r="N609" s="100"/>
      <c r="O609" s="100"/>
      <c r="AG609" s="100"/>
    </row>
    <row r="610" spans="1:33" s="1" customFormat="1" hidden="1" x14ac:dyDescent="0.25">
      <c r="A610" s="100"/>
      <c r="B610" s="100"/>
      <c r="N610" s="100"/>
      <c r="O610" s="100"/>
      <c r="AG610" s="100"/>
    </row>
    <row r="611" spans="1:33" s="1" customFormat="1" hidden="1" x14ac:dyDescent="0.25">
      <c r="A611" s="100"/>
      <c r="B611" s="100"/>
      <c r="N611" s="100"/>
      <c r="O611" s="100"/>
      <c r="AG611" s="100"/>
    </row>
    <row r="612" spans="1:33" s="1" customFormat="1" hidden="1" x14ac:dyDescent="0.25">
      <c r="A612" s="100"/>
      <c r="B612" s="100"/>
      <c r="N612" s="100"/>
      <c r="O612" s="100"/>
      <c r="AG612" s="100"/>
    </row>
    <row r="613" spans="1:33" s="1" customFormat="1" hidden="1" x14ac:dyDescent="0.25">
      <c r="A613" s="100"/>
      <c r="B613" s="100"/>
      <c r="N613" s="100"/>
      <c r="O613" s="100"/>
      <c r="AG613" s="100"/>
    </row>
    <row r="614" spans="1:33" s="1" customFormat="1" hidden="1" x14ac:dyDescent="0.25">
      <c r="A614" s="100"/>
      <c r="B614" s="100"/>
      <c r="N614" s="100"/>
      <c r="O614" s="100"/>
      <c r="AG614" s="100"/>
    </row>
    <row r="615" spans="1:33" s="1" customFormat="1" hidden="1" x14ac:dyDescent="0.25">
      <c r="A615" s="100"/>
      <c r="B615" s="100"/>
      <c r="N615" s="100"/>
      <c r="O615" s="100"/>
      <c r="AG615" s="100"/>
    </row>
    <row r="616" spans="1:33" s="1" customFormat="1" hidden="1" x14ac:dyDescent="0.25">
      <c r="A616" s="100"/>
      <c r="B616" s="100"/>
      <c r="N616" s="100"/>
      <c r="O616" s="100"/>
      <c r="AG616" s="100"/>
    </row>
    <row r="617" spans="1:33" s="1" customFormat="1" hidden="1" x14ac:dyDescent="0.25">
      <c r="A617" s="100"/>
      <c r="B617" s="100"/>
      <c r="N617" s="100"/>
      <c r="O617" s="100"/>
      <c r="AG617" s="100"/>
    </row>
    <row r="618" spans="1:33" s="1" customFormat="1" hidden="1" x14ac:dyDescent="0.25">
      <c r="A618" s="100"/>
      <c r="B618" s="100"/>
      <c r="N618" s="100"/>
      <c r="O618" s="100"/>
      <c r="AG618" s="100"/>
    </row>
    <row r="619" spans="1:33" s="1" customFormat="1" hidden="1" x14ac:dyDescent="0.25">
      <c r="A619" s="100"/>
      <c r="B619" s="100"/>
      <c r="N619" s="100"/>
      <c r="O619" s="100"/>
      <c r="AG619" s="100"/>
    </row>
    <row r="620" spans="1:33" s="1" customFormat="1" hidden="1" x14ac:dyDescent="0.25">
      <c r="A620" s="100"/>
      <c r="B620" s="100"/>
      <c r="N620" s="100"/>
      <c r="O620" s="100"/>
      <c r="AG620" s="100"/>
    </row>
    <row r="621" spans="1:33" s="1" customFormat="1" hidden="1" x14ac:dyDescent="0.25">
      <c r="A621" s="100"/>
      <c r="B621" s="100"/>
      <c r="N621" s="100"/>
      <c r="O621" s="100"/>
      <c r="AG621" s="100"/>
    </row>
    <row r="622" spans="1:33" s="1" customFormat="1" hidden="1" x14ac:dyDescent="0.25">
      <c r="A622" s="100"/>
      <c r="B622" s="100"/>
      <c r="N622" s="100"/>
      <c r="O622" s="100"/>
      <c r="AG622" s="100"/>
    </row>
    <row r="623" spans="1:33" s="1" customFormat="1" hidden="1" x14ac:dyDescent="0.25">
      <c r="A623" s="100"/>
      <c r="B623" s="100"/>
      <c r="N623" s="100"/>
      <c r="O623" s="100"/>
      <c r="AG623" s="100"/>
    </row>
    <row r="624" spans="1:33" s="1" customFormat="1" hidden="1" x14ac:dyDescent="0.25">
      <c r="A624" s="100"/>
      <c r="B624" s="100"/>
      <c r="N624" s="100"/>
      <c r="O624" s="100"/>
      <c r="AG624" s="100"/>
    </row>
    <row r="625" spans="1:33" s="1" customFormat="1" hidden="1" x14ac:dyDescent="0.25">
      <c r="A625" s="100"/>
      <c r="B625" s="100"/>
      <c r="N625" s="100"/>
      <c r="O625" s="100"/>
      <c r="AG625" s="100"/>
    </row>
    <row r="626" spans="1:33" s="1" customFormat="1" hidden="1" x14ac:dyDescent="0.25">
      <c r="A626" s="100"/>
      <c r="B626" s="100"/>
      <c r="N626" s="100"/>
      <c r="O626" s="100"/>
      <c r="AG626" s="100"/>
    </row>
    <row r="627" spans="1:33" s="1" customFormat="1" hidden="1" x14ac:dyDescent="0.25">
      <c r="A627" s="100"/>
      <c r="B627" s="100"/>
      <c r="N627" s="100"/>
      <c r="O627" s="100"/>
      <c r="AG627" s="100"/>
    </row>
    <row r="628" spans="1:33" s="1" customFormat="1" hidden="1" x14ac:dyDescent="0.25">
      <c r="A628" s="100"/>
      <c r="B628" s="100"/>
      <c r="N628" s="100"/>
      <c r="O628" s="100"/>
      <c r="AG628" s="100"/>
    </row>
    <row r="629" spans="1:33" s="1" customFormat="1" hidden="1" x14ac:dyDescent="0.25">
      <c r="A629" s="100"/>
      <c r="B629" s="100"/>
      <c r="N629" s="100"/>
      <c r="O629" s="100"/>
      <c r="AG629" s="100"/>
    </row>
    <row r="630" spans="1:33" s="1" customFormat="1" hidden="1" x14ac:dyDescent="0.25">
      <c r="A630" s="100"/>
      <c r="B630" s="100"/>
      <c r="N630" s="100"/>
      <c r="O630" s="100"/>
      <c r="AG630" s="100"/>
    </row>
    <row r="631" spans="1:33" s="1" customFormat="1" hidden="1" x14ac:dyDescent="0.25">
      <c r="A631" s="100"/>
      <c r="B631" s="100"/>
      <c r="N631" s="100"/>
      <c r="O631" s="100"/>
      <c r="AG631" s="100"/>
    </row>
    <row r="632" spans="1:33" s="1" customFormat="1" hidden="1" x14ac:dyDescent="0.25">
      <c r="A632" s="100"/>
      <c r="B632" s="100"/>
      <c r="N632" s="100"/>
      <c r="O632" s="100"/>
      <c r="AG632" s="100"/>
    </row>
    <row r="633" spans="1:33" s="1" customFormat="1" hidden="1" x14ac:dyDescent="0.25">
      <c r="A633" s="100"/>
      <c r="B633" s="100"/>
      <c r="N633" s="100"/>
      <c r="O633" s="100"/>
      <c r="AG633" s="100"/>
    </row>
    <row r="634" spans="1:33" s="1" customFormat="1" hidden="1" x14ac:dyDescent="0.25">
      <c r="A634" s="100"/>
      <c r="B634" s="100"/>
      <c r="N634" s="100"/>
      <c r="O634" s="100"/>
      <c r="AG634" s="100"/>
    </row>
    <row r="635" spans="1:33" s="1" customFormat="1" hidden="1" x14ac:dyDescent="0.25">
      <c r="A635" s="100"/>
      <c r="B635" s="100"/>
      <c r="N635" s="100"/>
      <c r="O635" s="100"/>
      <c r="AG635" s="100"/>
    </row>
    <row r="636" spans="1:33" s="1" customFormat="1" hidden="1" x14ac:dyDescent="0.25">
      <c r="A636" s="100"/>
      <c r="B636" s="100"/>
      <c r="N636" s="100"/>
      <c r="O636" s="100"/>
      <c r="AG636" s="100"/>
    </row>
    <row r="637" spans="1:33" s="1" customFormat="1" hidden="1" x14ac:dyDescent="0.25">
      <c r="A637" s="100"/>
      <c r="B637" s="100"/>
      <c r="N637" s="100"/>
      <c r="O637" s="100"/>
      <c r="AG637" s="100"/>
    </row>
    <row r="638" spans="1:33" s="1" customFormat="1" hidden="1" x14ac:dyDescent="0.25">
      <c r="A638" s="100"/>
      <c r="B638" s="100"/>
      <c r="N638" s="100"/>
      <c r="O638" s="100"/>
      <c r="AG638" s="100"/>
    </row>
    <row r="639" spans="1:33" s="1" customFormat="1" hidden="1" x14ac:dyDescent="0.25">
      <c r="A639" s="100"/>
      <c r="B639" s="100"/>
      <c r="N639" s="100"/>
      <c r="O639" s="100"/>
      <c r="AG639" s="100"/>
    </row>
    <row r="640" spans="1:33" s="1" customFormat="1" hidden="1" x14ac:dyDescent="0.25">
      <c r="A640" s="100"/>
      <c r="B640" s="100"/>
      <c r="N640" s="100"/>
      <c r="O640" s="100"/>
      <c r="AG640" s="100"/>
    </row>
    <row r="641" spans="1:33" s="1" customFormat="1" hidden="1" x14ac:dyDescent="0.25">
      <c r="A641" s="100"/>
      <c r="B641" s="100"/>
      <c r="N641" s="100"/>
      <c r="O641" s="100"/>
      <c r="AG641" s="100"/>
    </row>
    <row r="642" spans="1:33" s="1" customFormat="1" hidden="1" x14ac:dyDescent="0.25">
      <c r="A642" s="100"/>
      <c r="B642" s="100"/>
      <c r="N642" s="100"/>
      <c r="O642" s="100"/>
      <c r="AG642" s="100"/>
    </row>
    <row r="643" spans="1:33" s="1" customFormat="1" hidden="1" x14ac:dyDescent="0.25">
      <c r="A643" s="100"/>
      <c r="B643" s="100"/>
      <c r="N643" s="100"/>
      <c r="O643" s="100"/>
      <c r="AG643" s="100"/>
    </row>
    <row r="644" spans="1:33" s="1" customFormat="1" hidden="1" x14ac:dyDescent="0.25">
      <c r="A644" s="100"/>
      <c r="B644" s="100"/>
      <c r="N644" s="100"/>
      <c r="O644" s="100"/>
      <c r="AG644" s="100"/>
    </row>
    <row r="645" spans="1:33" s="1" customFormat="1" hidden="1" x14ac:dyDescent="0.25">
      <c r="A645" s="100"/>
      <c r="B645" s="100"/>
      <c r="N645" s="100"/>
      <c r="O645" s="100"/>
      <c r="AG645" s="100"/>
    </row>
    <row r="646" spans="1:33" s="1" customFormat="1" hidden="1" x14ac:dyDescent="0.25">
      <c r="A646" s="100"/>
      <c r="B646" s="100"/>
      <c r="N646" s="100"/>
      <c r="O646" s="100"/>
      <c r="AG646" s="100"/>
    </row>
    <row r="647" spans="1:33" s="1" customFormat="1" hidden="1" x14ac:dyDescent="0.25">
      <c r="A647" s="100"/>
      <c r="B647" s="100"/>
      <c r="N647" s="100"/>
      <c r="O647" s="100"/>
      <c r="AG647" s="100"/>
    </row>
    <row r="648" spans="1:33" s="1" customFormat="1" hidden="1" x14ac:dyDescent="0.25">
      <c r="A648" s="100"/>
      <c r="B648" s="100"/>
      <c r="N648" s="100"/>
      <c r="O648" s="100"/>
      <c r="AG648" s="100"/>
    </row>
    <row r="649" spans="1:33" s="1" customFormat="1" hidden="1" x14ac:dyDescent="0.25">
      <c r="A649" s="100"/>
      <c r="B649" s="100"/>
      <c r="N649" s="100"/>
      <c r="O649" s="100"/>
      <c r="AG649" s="100"/>
    </row>
    <row r="650" spans="1:33" s="1" customFormat="1" hidden="1" x14ac:dyDescent="0.25">
      <c r="A650" s="100"/>
      <c r="B650" s="100"/>
      <c r="N650" s="100"/>
      <c r="O650" s="100"/>
      <c r="AG650" s="100"/>
    </row>
    <row r="651" spans="1:33" s="1" customFormat="1" hidden="1" x14ac:dyDescent="0.25">
      <c r="A651" s="100"/>
      <c r="B651" s="100"/>
      <c r="N651" s="100"/>
      <c r="O651" s="100"/>
      <c r="AG651" s="100"/>
    </row>
    <row r="652" spans="1:33" s="1" customFormat="1" hidden="1" x14ac:dyDescent="0.25">
      <c r="A652" s="100"/>
      <c r="B652" s="100"/>
      <c r="N652" s="100"/>
      <c r="O652" s="100"/>
      <c r="AG652" s="100"/>
    </row>
    <row r="653" spans="1:33" s="1" customFormat="1" hidden="1" x14ac:dyDescent="0.25">
      <c r="A653" s="100"/>
      <c r="B653" s="100"/>
      <c r="N653" s="100"/>
      <c r="O653" s="100"/>
      <c r="AG653" s="100"/>
    </row>
    <row r="654" spans="1:33" s="1" customFormat="1" hidden="1" x14ac:dyDescent="0.25">
      <c r="A654" s="100"/>
      <c r="B654" s="100"/>
      <c r="N654" s="100"/>
      <c r="O654" s="100"/>
      <c r="AG654" s="100"/>
    </row>
    <row r="655" spans="1:33" s="1" customFormat="1" hidden="1" x14ac:dyDescent="0.25">
      <c r="A655" s="100"/>
      <c r="B655" s="100"/>
      <c r="N655" s="100"/>
      <c r="O655" s="100"/>
      <c r="AG655" s="100"/>
    </row>
    <row r="656" spans="1:33" s="1" customFormat="1" hidden="1" x14ac:dyDescent="0.25">
      <c r="A656" s="100"/>
      <c r="B656" s="100"/>
      <c r="N656" s="100"/>
      <c r="O656" s="100"/>
      <c r="AG656" s="100"/>
    </row>
    <row r="657" spans="1:33" s="1" customFormat="1" hidden="1" x14ac:dyDescent="0.25">
      <c r="A657" s="100"/>
      <c r="B657" s="100"/>
      <c r="N657" s="100"/>
      <c r="O657" s="100"/>
      <c r="AG657" s="100"/>
    </row>
    <row r="658" spans="1:33" s="1" customFormat="1" hidden="1" x14ac:dyDescent="0.25">
      <c r="A658" s="100"/>
      <c r="B658" s="100"/>
      <c r="N658" s="100"/>
      <c r="O658" s="100"/>
      <c r="AG658" s="100"/>
    </row>
    <row r="659" spans="1:33" s="1" customFormat="1" hidden="1" x14ac:dyDescent="0.25">
      <c r="A659" s="100"/>
      <c r="B659" s="100"/>
      <c r="N659" s="100"/>
      <c r="O659" s="100"/>
      <c r="AG659" s="100"/>
    </row>
    <row r="660" spans="1:33" s="1" customFormat="1" hidden="1" x14ac:dyDescent="0.25">
      <c r="A660" s="100"/>
      <c r="B660" s="100"/>
      <c r="N660" s="100"/>
      <c r="O660" s="100"/>
      <c r="AG660" s="100"/>
    </row>
    <row r="661" spans="1:33" s="1" customFormat="1" hidden="1" x14ac:dyDescent="0.25">
      <c r="A661" s="100"/>
      <c r="B661" s="100"/>
      <c r="N661" s="100"/>
      <c r="O661" s="100"/>
      <c r="AG661" s="100"/>
    </row>
    <row r="662" spans="1:33" s="1" customFormat="1" hidden="1" x14ac:dyDescent="0.25">
      <c r="A662" s="100"/>
      <c r="B662" s="100"/>
      <c r="N662" s="100"/>
      <c r="O662" s="100"/>
      <c r="AG662" s="100"/>
    </row>
    <row r="663" spans="1:33" s="1" customFormat="1" hidden="1" x14ac:dyDescent="0.25">
      <c r="A663" s="100"/>
      <c r="B663" s="100"/>
      <c r="N663" s="100"/>
      <c r="O663" s="100"/>
      <c r="AG663" s="100"/>
    </row>
    <row r="664" spans="1:33" s="1" customFormat="1" hidden="1" x14ac:dyDescent="0.25">
      <c r="A664" s="100"/>
      <c r="B664" s="100"/>
      <c r="N664" s="100"/>
      <c r="O664" s="100"/>
      <c r="AG664" s="100"/>
    </row>
    <row r="665" spans="1:33" s="1" customFormat="1" hidden="1" x14ac:dyDescent="0.25">
      <c r="A665" s="100"/>
      <c r="B665" s="100"/>
      <c r="N665" s="100"/>
      <c r="O665" s="100"/>
      <c r="AG665" s="100"/>
    </row>
    <row r="666" spans="1:33" s="1" customFormat="1" hidden="1" x14ac:dyDescent="0.25">
      <c r="A666" s="100"/>
      <c r="B666" s="100"/>
      <c r="N666" s="100"/>
      <c r="O666" s="100"/>
      <c r="AG666" s="100"/>
    </row>
    <row r="667" spans="1:33" s="1" customFormat="1" hidden="1" x14ac:dyDescent="0.25">
      <c r="A667" s="100"/>
      <c r="B667" s="100"/>
      <c r="N667" s="100"/>
      <c r="O667" s="100"/>
      <c r="AG667" s="100"/>
    </row>
    <row r="668" spans="1:33" s="1" customFormat="1" hidden="1" x14ac:dyDescent="0.25">
      <c r="A668" s="100"/>
      <c r="B668" s="100"/>
      <c r="N668" s="100"/>
      <c r="O668" s="100"/>
      <c r="AG668" s="100"/>
    </row>
    <row r="669" spans="1:33" s="1" customFormat="1" hidden="1" x14ac:dyDescent="0.25">
      <c r="A669" s="100"/>
      <c r="B669" s="100"/>
      <c r="N669" s="100"/>
      <c r="O669" s="100"/>
      <c r="AG669" s="100"/>
    </row>
    <row r="670" spans="1:33" s="1" customFormat="1" hidden="1" x14ac:dyDescent="0.25">
      <c r="A670" s="100"/>
      <c r="B670" s="100"/>
      <c r="N670" s="100"/>
      <c r="O670" s="100"/>
      <c r="AG670" s="100"/>
    </row>
    <row r="671" spans="1:33" s="1" customFormat="1" hidden="1" x14ac:dyDescent="0.25">
      <c r="A671" s="100"/>
      <c r="B671" s="100"/>
      <c r="N671" s="100"/>
      <c r="O671" s="100"/>
      <c r="AG671" s="100"/>
    </row>
    <row r="672" spans="1:33" s="1" customFormat="1" hidden="1" x14ac:dyDescent="0.25">
      <c r="A672" s="100"/>
      <c r="B672" s="100"/>
      <c r="N672" s="100"/>
      <c r="O672" s="100"/>
      <c r="AG672" s="100"/>
    </row>
    <row r="673" spans="1:33" s="1" customFormat="1" ht="15" hidden="1" customHeight="1" x14ac:dyDescent="0.25">
      <c r="A673" s="100"/>
      <c r="B673" s="100"/>
      <c r="N673" s="100"/>
      <c r="O673" s="100"/>
      <c r="AG673" s="100"/>
    </row>
    <row r="674" spans="1:33" s="1" customFormat="1" ht="15" hidden="1" customHeight="1" x14ac:dyDescent="0.25">
      <c r="A674" s="100"/>
      <c r="B674" s="100"/>
      <c r="N674" s="100"/>
      <c r="O674" s="100"/>
      <c r="AG674" s="100"/>
    </row>
    <row r="675" spans="1:33" s="1" customFormat="1" ht="15" hidden="1" customHeight="1" x14ac:dyDescent="0.25">
      <c r="A675" s="100"/>
      <c r="B675" s="100"/>
      <c r="N675" s="100"/>
      <c r="O675" s="100"/>
      <c r="AG675" s="100"/>
    </row>
    <row r="676" spans="1:33" s="1" customFormat="1" ht="15" hidden="1" customHeight="1" x14ac:dyDescent="0.25">
      <c r="A676" s="100"/>
      <c r="B676" s="100"/>
      <c r="N676" s="100"/>
      <c r="O676" s="100"/>
      <c r="AG676" s="100"/>
    </row>
    <row r="677" spans="1:33" s="1" customFormat="1" ht="15" hidden="1" customHeight="1" x14ac:dyDescent="0.25">
      <c r="A677" s="100"/>
      <c r="B677" s="100"/>
      <c r="N677" s="100"/>
      <c r="O677" s="100"/>
      <c r="AG677" s="100"/>
    </row>
    <row r="678" spans="1:33" s="1" customFormat="1" ht="15" hidden="1" customHeight="1" x14ac:dyDescent="0.25">
      <c r="A678" s="100"/>
      <c r="B678" s="100"/>
      <c r="N678" s="100"/>
      <c r="O678" s="100"/>
      <c r="AG678" s="100"/>
    </row>
    <row r="679" spans="1:33" s="1" customFormat="1" ht="15" hidden="1" customHeight="1" x14ac:dyDescent="0.25">
      <c r="A679" s="100"/>
      <c r="B679" s="100"/>
      <c r="N679" s="100"/>
      <c r="O679" s="100"/>
      <c r="AG679" s="100"/>
    </row>
    <row r="680" spans="1:33" s="1" customFormat="1" ht="15" hidden="1" customHeight="1" x14ac:dyDescent="0.25">
      <c r="A680" s="100"/>
      <c r="B680" s="100"/>
      <c r="N680" s="100"/>
      <c r="O680" s="100"/>
      <c r="AG680" s="100"/>
    </row>
    <row r="681" spans="1:33" s="1" customFormat="1" ht="15" hidden="1" customHeight="1" x14ac:dyDescent="0.25">
      <c r="A681" s="100"/>
      <c r="B681" s="100"/>
      <c r="N681" s="100"/>
      <c r="O681" s="100"/>
      <c r="AG681" s="100"/>
    </row>
    <row r="682" spans="1:33" s="1" customFormat="1" ht="15" hidden="1" customHeight="1" x14ac:dyDescent="0.25">
      <c r="A682" s="100"/>
      <c r="B682" s="100"/>
      <c r="N682" s="100"/>
      <c r="O682" s="100"/>
      <c r="AG682" s="100"/>
    </row>
    <row r="683" spans="1:33" s="1" customFormat="1" ht="15" hidden="1" customHeight="1" x14ac:dyDescent="0.25">
      <c r="A683" s="100"/>
      <c r="B683" s="100"/>
      <c r="N683" s="100"/>
      <c r="O683" s="100"/>
      <c r="AG683" s="100"/>
    </row>
    <row r="684" spans="1:33" s="1" customFormat="1" ht="15" hidden="1" customHeight="1" x14ac:dyDescent="0.25">
      <c r="A684" s="100"/>
      <c r="B684" s="100"/>
      <c r="N684" s="100"/>
      <c r="O684" s="100"/>
      <c r="AG684" s="100"/>
    </row>
    <row r="685" spans="1:33" s="1" customFormat="1" ht="15" hidden="1" customHeight="1" x14ac:dyDescent="0.25">
      <c r="A685" s="100"/>
      <c r="B685" s="100"/>
      <c r="N685" s="100"/>
      <c r="O685" s="100"/>
      <c r="AG685" s="100"/>
    </row>
    <row r="686" spans="1:33" s="1" customFormat="1" ht="15" hidden="1" customHeight="1" x14ac:dyDescent="0.25">
      <c r="A686" s="100"/>
      <c r="B686" s="100"/>
      <c r="N686" s="100"/>
      <c r="O686" s="100"/>
      <c r="AG686" s="100"/>
    </row>
    <row r="687" spans="1:33" s="1" customFormat="1" ht="15" hidden="1" customHeight="1" x14ac:dyDescent="0.25">
      <c r="A687" s="100"/>
      <c r="B687" s="100"/>
      <c r="N687" s="100"/>
      <c r="O687" s="100"/>
      <c r="AG687" s="100"/>
    </row>
    <row r="688" spans="1:33" s="1" customFormat="1" ht="15" hidden="1" customHeight="1" x14ac:dyDescent="0.25">
      <c r="A688" s="100"/>
      <c r="B688" s="100"/>
      <c r="N688" s="100"/>
      <c r="O688" s="100"/>
      <c r="AG688" s="100"/>
    </row>
    <row r="689" spans="1:33" s="1" customFormat="1" ht="15" hidden="1" customHeight="1" x14ac:dyDescent="0.25">
      <c r="A689" s="100"/>
      <c r="B689" s="100"/>
      <c r="N689" s="100"/>
      <c r="O689" s="100"/>
      <c r="AG689" s="100"/>
    </row>
    <row r="690" spans="1:33" s="1" customFormat="1" ht="15" hidden="1" customHeight="1" x14ac:dyDescent="0.25">
      <c r="A690" s="100"/>
      <c r="B690" s="100"/>
      <c r="N690" s="100"/>
      <c r="O690" s="100"/>
      <c r="AG690" s="100"/>
    </row>
    <row r="691" spans="1:33" s="1" customFormat="1" ht="15" hidden="1" customHeight="1" x14ac:dyDescent="0.25">
      <c r="A691" s="100"/>
      <c r="B691" s="100"/>
      <c r="N691" s="100"/>
      <c r="O691" s="100"/>
      <c r="AG691" s="100"/>
    </row>
    <row r="692" spans="1:33" s="1" customFormat="1" ht="15" hidden="1" customHeight="1" x14ac:dyDescent="0.25">
      <c r="A692" s="100"/>
      <c r="B692" s="100"/>
      <c r="N692" s="100"/>
      <c r="O692" s="100"/>
      <c r="AG692" s="100"/>
    </row>
    <row r="693" spans="1:33" s="1" customFormat="1" ht="15" hidden="1" customHeight="1" x14ac:dyDescent="0.25">
      <c r="A693" s="100"/>
      <c r="B693" s="100"/>
      <c r="N693" s="100"/>
      <c r="O693" s="100"/>
      <c r="AG693" s="100"/>
    </row>
    <row r="694" spans="1:33" s="1" customFormat="1" ht="15" hidden="1" customHeight="1" x14ac:dyDescent="0.25">
      <c r="A694" s="100"/>
      <c r="B694" s="100"/>
      <c r="N694" s="100"/>
      <c r="O694" s="100"/>
      <c r="AG694" s="100"/>
    </row>
    <row r="695" spans="1:33" s="1" customFormat="1" ht="15" hidden="1" customHeight="1" x14ac:dyDescent="0.25">
      <c r="A695" s="100"/>
      <c r="B695" s="100"/>
      <c r="N695" s="100"/>
      <c r="O695" s="100"/>
      <c r="AG695" s="100"/>
    </row>
    <row r="696" spans="1:33" s="1" customFormat="1" ht="15" hidden="1" customHeight="1" x14ac:dyDescent="0.25">
      <c r="A696" s="100"/>
      <c r="B696" s="100"/>
      <c r="N696" s="100"/>
      <c r="O696" s="100"/>
      <c r="AG696" s="100"/>
    </row>
    <row r="697" spans="1:33" s="1" customFormat="1" ht="15" hidden="1" customHeight="1" x14ac:dyDescent="0.25">
      <c r="A697" s="100"/>
      <c r="B697" s="100"/>
      <c r="N697" s="100"/>
      <c r="O697" s="100"/>
      <c r="AG697" s="100"/>
    </row>
    <row r="698" spans="1:33" s="1" customFormat="1" ht="15" hidden="1" customHeight="1" x14ac:dyDescent="0.25">
      <c r="A698" s="100"/>
      <c r="B698" s="100"/>
      <c r="N698" s="100"/>
      <c r="O698" s="100"/>
      <c r="AG698" s="100"/>
    </row>
    <row r="699" spans="1:33" s="1" customFormat="1" ht="15" hidden="1" customHeight="1" x14ac:dyDescent="0.25">
      <c r="A699" s="100"/>
      <c r="B699" s="100"/>
      <c r="N699" s="100"/>
      <c r="O699" s="100"/>
      <c r="AG699" s="100"/>
    </row>
    <row r="700" spans="1:33" s="1" customFormat="1" ht="15" hidden="1" customHeight="1" x14ac:dyDescent="0.25">
      <c r="A700" s="100"/>
      <c r="B700" s="100"/>
      <c r="N700" s="100"/>
      <c r="O700" s="100"/>
      <c r="AG700" s="100"/>
    </row>
    <row r="701" spans="1:33" s="1" customFormat="1" ht="15" hidden="1" customHeight="1" x14ac:dyDescent="0.25">
      <c r="A701" s="100"/>
      <c r="B701" s="100"/>
      <c r="N701" s="100"/>
      <c r="O701" s="100"/>
      <c r="AG701" s="100"/>
    </row>
    <row r="702" spans="1:33" s="1" customFormat="1" ht="15" hidden="1" customHeight="1" x14ac:dyDescent="0.25">
      <c r="A702" s="100"/>
      <c r="B702" s="100"/>
      <c r="N702" s="100"/>
      <c r="O702" s="100"/>
      <c r="AG702" s="100"/>
    </row>
    <row r="703" spans="1:33" s="1" customFormat="1" ht="15" hidden="1" customHeight="1" x14ac:dyDescent="0.25">
      <c r="A703" s="100"/>
      <c r="B703" s="100"/>
      <c r="N703" s="100"/>
      <c r="O703" s="100"/>
      <c r="AG703" s="100"/>
    </row>
    <row r="704" spans="1:33" s="1" customFormat="1" ht="15" hidden="1" customHeight="1" x14ac:dyDescent="0.25">
      <c r="A704" s="100"/>
      <c r="B704" s="100"/>
      <c r="N704" s="100"/>
      <c r="O704" s="100"/>
      <c r="AG704" s="100"/>
    </row>
    <row r="705" spans="1:33" s="1" customFormat="1" ht="15" hidden="1" customHeight="1" x14ac:dyDescent="0.25">
      <c r="A705" s="100"/>
      <c r="B705" s="100"/>
      <c r="N705" s="100"/>
      <c r="O705" s="100"/>
      <c r="AG705" s="100"/>
    </row>
    <row r="706" spans="1:33" s="1" customFormat="1" ht="15" hidden="1" customHeight="1" x14ac:dyDescent="0.25">
      <c r="A706" s="100"/>
      <c r="B706" s="100"/>
      <c r="N706" s="100"/>
      <c r="O706" s="100"/>
      <c r="AG706" s="100"/>
    </row>
    <row r="707" spans="1:33" s="1" customFormat="1" ht="15" hidden="1" customHeight="1" x14ac:dyDescent="0.25">
      <c r="A707" s="100"/>
      <c r="B707" s="100"/>
      <c r="N707" s="100"/>
      <c r="O707" s="100"/>
      <c r="AG707" s="100"/>
    </row>
    <row r="708" spans="1:33" s="1" customFormat="1" ht="15" hidden="1" customHeight="1" x14ac:dyDescent="0.25">
      <c r="A708" s="100"/>
      <c r="B708" s="100"/>
      <c r="N708" s="100"/>
      <c r="O708" s="100"/>
      <c r="AG708" s="100"/>
    </row>
    <row r="709" spans="1:33" s="1" customFormat="1" ht="15" hidden="1" customHeight="1" x14ac:dyDescent="0.25">
      <c r="A709" s="100"/>
      <c r="B709" s="100"/>
      <c r="N709" s="100"/>
      <c r="O709" s="100"/>
      <c r="AG709" s="100"/>
    </row>
    <row r="710" spans="1:33" s="1" customFormat="1" ht="15" hidden="1" customHeight="1" x14ac:dyDescent="0.25">
      <c r="A710" s="100"/>
      <c r="B710" s="100"/>
      <c r="N710" s="100"/>
      <c r="O710" s="100"/>
      <c r="AG710" s="100"/>
    </row>
    <row r="711" spans="1:33" s="1" customFormat="1" ht="15" hidden="1" customHeight="1" x14ac:dyDescent="0.25">
      <c r="A711" s="100"/>
      <c r="B711" s="100"/>
      <c r="N711" s="100"/>
      <c r="O711" s="100"/>
      <c r="AG711" s="100"/>
    </row>
    <row r="712" spans="1:33" s="1" customFormat="1" ht="15" hidden="1" customHeight="1" x14ac:dyDescent="0.25">
      <c r="A712" s="100"/>
      <c r="B712" s="100"/>
      <c r="N712" s="100"/>
      <c r="O712" s="100"/>
      <c r="AG712" s="100"/>
    </row>
    <row r="713" spans="1:33" s="1" customFormat="1" ht="15" hidden="1" customHeight="1" x14ac:dyDescent="0.25">
      <c r="A713" s="100"/>
      <c r="B713" s="100"/>
      <c r="N713" s="100"/>
      <c r="O713" s="100"/>
      <c r="AG713" s="100"/>
    </row>
    <row r="714" spans="1:33" s="1" customFormat="1" ht="15" hidden="1" customHeight="1" x14ac:dyDescent="0.25">
      <c r="A714" s="100"/>
      <c r="B714" s="100"/>
      <c r="N714" s="100"/>
      <c r="O714" s="100"/>
      <c r="AG714" s="100"/>
    </row>
    <row r="715" spans="1:33" s="1" customFormat="1" ht="15" hidden="1" customHeight="1" x14ac:dyDescent="0.25">
      <c r="A715" s="100"/>
      <c r="B715" s="100"/>
      <c r="N715" s="100"/>
      <c r="O715" s="100"/>
      <c r="AG715" s="100"/>
    </row>
    <row r="716" spans="1:33" s="1" customFormat="1" ht="15" hidden="1" customHeight="1" x14ac:dyDescent="0.25">
      <c r="A716" s="100"/>
      <c r="B716" s="100"/>
      <c r="N716" s="100"/>
      <c r="O716" s="100"/>
      <c r="AG716" s="100"/>
    </row>
    <row r="717" spans="1:33" s="1" customFormat="1" ht="15" hidden="1" customHeight="1" x14ac:dyDescent="0.25">
      <c r="A717" s="100"/>
      <c r="B717" s="100"/>
      <c r="N717" s="100"/>
      <c r="O717" s="100"/>
      <c r="AG717" s="100"/>
    </row>
    <row r="718" spans="1:33" s="1" customFormat="1" ht="15" hidden="1" customHeight="1" x14ac:dyDescent="0.25">
      <c r="A718" s="100"/>
      <c r="B718" s="100"/>
      <c r="N718" s="100"/>
      <c r="O718" s="100"/>
      <c r="AG718" s="100"/>
    </row>
    <row r="719" spans="1:33" s="1" customFormat="1" ht="15" hidden="1" customHeight="1" x14ac:dyDescent="0.25">
      <c r="A719" s="100"/>
      <c r="B719" s="100"/>
      <c r="N719" s="100"/>
      <c r="O719" s="100"/>
      <c r="AG719" s="100"/>
    </row>
    <row r="720" spans="1:33" s="1" customFormat="1" ht="15" hidden="1" customHeight="1" x14ac:dyDescent="0.25">
      <c r="A720" s="100"/>
      <c r="B720" s="100"/>
      <c r="N720" s="100"/>
      <c r="O720" s="100"/>
      <c r="AG720" s="100"/>
    </row>
    <row r="721" spans="1:33" s="1" customFormat="1" ht="15" hidden="1" customHeight="1" x14ac:dyDescent="0.25">
      <c r="A721" s="100"/>
      <c r="B721" s="100"/>
      <c r="N721" s="100"/>
      <c r="O721" s="100"/>
      <c r="AG721" s="100"/>
    </row>
    <row r="722" spans="1:33" s="1" customFormat="1" ht="15" hidden="1" customHeight="1" x14ac:dyDescent="0.25">
      <c r="A722" s="100"/>
      <c r="B722" s="100"/>
      <c r="N722" s="100"/>
      <c r="O722" s="100"/>
      <c r="AG722" s="100"/>
    </row>
    <row r="723" spans="1:33" s="1" customFormat="1" ht="15" hidden="1" customHeight="1" x14ac:dyDescent="0.25">
      <c r="A723" s="100"/>
      <c r="B723" s="100"/>
      <c r="N723" s="100"/>
      <c r="O723" s="100"/>
      <c r="AG723" s="100"/>
    </row>
    <row r="724" spans="1:33" s="1" customFormat="1" ht="15" hidden="1" customHeight="1" x14ac:dyDescent="0.25">
      <c r="A724" s="100"/>
      <c r="B724" s="100"/>
      <c r="N724" s="100"/>
      <c r="O724" s="100"/>
      <c r="AG724" s="100"/>
    </row>
    <row r="725" spans="1:33" s="1" customFormat="1" ht="15" hidden="1" customHeight="1" x14ac:dyDescent="0.25">
      <c r="A725" s="100"/>
      <c r="B725" s="100"/>
      <c r="N725" s="100"/>
      <c r="O725" s="100"/>
      <c r="AG725" s="100"/>
    </row>
    <row r="726" spans="1:33" s="1" customFormat="1" ht="15" hidden="1" customHeight="1" x14ac:dyDescent="0.25">
      <c r="A726" s="100"/>
      <c r="B726" s="100"/>
      <c r="N726" s="100"/>
      <c r="O726" s="100"/>
      <c r="AG726" s="100"/>
    </row>
    <row r="727" spans="1:33" s="1" customFormat="1" ht="15" hidden="1" customHeight="1" x14ac:dyDescent="0.25">
      <c r="A727" s="100"/>
      <c r="B727" s="100"/>
      <c r="N727" s="100"/>
      <c r="O727" s="100"/>
      <c r="AG727" s="100"/>
    </row>
    <row r="728" spans="1:33" s="1" customFormat="1" ht="15" hidden="1" customHeight="1" x14ac:dyDescent="0.25">
      <c r="A728" s="100"/>
      <c r="B728" s="100"/>
      <c r="N728" s="100"/>
      <c r="O728" s="100"/>
      <c r="AG728" s="100"/>
    </row>
    <row r="729" spans="1:33" s="1" customFormat="1" ht="15" hidden="1" customHeight="1" x14ac:dyDescent="0.25">
      <c r="A729" s="100"/>
      <c r="B729" s="100"/>
      <c r="N729" s="100"/>
      <c r="O729" s="100"/>
      <c r="AG729" s="100"/>
    </row>
    <row r="730" spans="1:33" s="1" customFormat="1" ht="15" hidden="1" customHeight="1" x14ac:dyDescent="0.25">
      <c r="A730" s="100"/>
      <c r="B730" s="100"/>
      <c r="N730" s="100"/>
      <c r="O730" s="100"/>
      <c r="AG730" s="100"/>
    </row>
    <row r="731" spans="1:33" s="1" customFormat="1" ht="15" hidden="1" customHeight="1" x14ac:dyDescent="0.25">
      <c r="A731" s="100"/>
      <c r="B731" s="100"/>
      <c r="N731" s="100"/>
      <c r="O731" s="100"/>
      <c r="AG731" s="100"/>
    </row>
    <row r="732" spans="1:33" s="1" customFormat="1" ht="15" hidden="1" customHeight="1" x14ac:dyDescent="0.25">
      <c r="A732" s="100"/>
      <c r="B732" s="100"/>
      <c r="N732" s="100"/>
      <c r="O732" s="100"/>
      <c r="AG732" s="100"/>
    </row>
    <row r="733" spans="1:33" s="1" customFormat="1" ht="15" hidden="1" customHeight="1" x14ac:dyDescent="0.25">
      <c r="A733" s="100"/>
      <c r="B733" s="100"/>
      <c r="N733" s="100"/>
      <c r="O733" s="100"/>
      <c r="AG733" s="100"/>
    </row>
    <row r="734" spans="1:33" s="1" customFormat="1" ht="15" hidden="1" customHeight="1" x14ac:dyDescent="0.25">
      <c r="A734" s="100"/>
      <c r="B734" s="100"/>
      <c r="N734" s="100"/>
      <c r="O734" s="100"/>
      <c r="AG734" s="100"/>
    </row>
    <row r="735" spans="1:33" s="1" customFormat="1" ht="15" hidden="1" customHeight="1" x14ac:dyDescent="0.25">
      <c r="A735" s="100"/>
      <c r="B735" s="100"/>
      <c r="N735" s="100"/>
      <c r="O735" s="100"/>
      <c r="AG735" s="100"/>
    </row>
    <row r="736" spans="1:33" s="1" customFormat="1" ht="15" hidden="1" customHeight="1" x14ac:dyDescent="0.25">
      <c r="A736" s="100"/>
      <c r="B736" s="100"/>
      <c r="N736" s="100"/>
      <c r="O736" s="100"/>
      <c r="AG736" s="100"/>
    </row>
    <row r="737" spans="1:33" s="1" customFormat="1" ht="15" hidden="1" customHeight="1" x14ac:dyDescent="0.25">
      <c r="A737" s="100"/>
      <c r="B737" s="100"/>
      <c r="N737" s="100"/>
      <c r="O737" s="100"/>
      <c r="AG737" s="100"/>
    </row>
    <row r="738" spans="1:33" s="1" customFormat="1" ht="15" hidden="1" customHeight="1" x14ac:dyDescent="0.25">
      <c r="A738" s="100"/>
      <c r="B738" s="100"/>
      <c r="N738" s="100"/>
      <c r="O738" s="100"/>
      <c r="AG738" s="100"/>
    </row>
    <row r="739" spans="1:33" s="1" customFormat="1" ht="15" hidden="1" customHeight="1" x14ac:dyDescent="0.25">
      <c r="A739" s="100"/>
      <c r="B739" s="100"/>
      <c r="N739" s="100"/>
      <c r="O739" s="100"/>
      <c r="AG739" s="100"/>
    </row>
    <row r="740" spans="1:33" s="1" customFormat="1" ht="15" hidden="1" customHeight="1" x14ac:dyDescent="0.25">
      <c r="A740" s="100"/>
      <c r="B740" s="100"/>
      <c r="N740" s="100"/>
      <c r="O740" s="100"/>
      <c r="AG740" s="100"/>
    </row>
    <row r="741" spans="1:33" s="1" customFormat="1" ht="15" hidden="1" customHeight="1" x14ac:dyDescent="0.25">
      <c r="A741" s="100"/>
      <c r="B741" s="100"/>
      <c r="N741" s="100"/>
      <c r="O741" s="100"/>
      <c r="AG741" s="100"/>
    </row>
    <row r="742" spans="1:33" s="1" customFormat="1" ht="15" hidden="1" customHeight="1" x14ac:dyDescent="0.25">
      <c r="A742" s="100"/>
      <c r="B742" s="100"/>
      <c r="N742" s="100"/>
      <c r="O742" s="100"/>
      <c r="AG742" s="100"/>
    </row>
    <row r="743" spans="1:33" s="1" customFormat="1" ht="15" hidden="1" customHeight="1" x14ac:dyDescent="0.25">
      <c r="A743" s="100"/>
      <c r="B743" s="100"/>
      <c r="N743" s="100"/>
      <c r="O743" s="100"/>
      <c r="AG743" s="100"/>
    </row>
    <row r="744" spans="1:33" s="1" customFormat="1" ht="15" hidden="1" customHeight="1" x14ac:dyDescent="0.25">
      <c r="A744" s="100"/>
      <c r="B744" s="100"/>
      <c r="N744" s="100"/>
      <c r="O744" s="100"/>
      <c r="AG744" s="100"/>
    </row>
    <row r="745" spans="1:33" s="1" customFormat="1" ht="15" hidden="1" customHeight="1" x14ac:dyDescent="0.25">
      <c r="A745" s="100"/>
      <c r="B745" s="100"/>
      <c r="N745" s="100"/>
      <c r="O745" s="100"/>
      <c r="AG745" s="100"/>
    </row>
    <row r="746" spans="1:33" s="1" customFormat="1" ht="15" hidden="1" customHeight="1" x14ac:dyDescent="0.25">
      <c r="A746" s="100"/>
      <c r="B746" s="100"/>
      <c r="N746" s="100"/>
      <c r="O746" s="100"/>
      <c r="AG746" s="100"/>
    </row>
    <row r="747" spans="1:33" s="1" customFormat="1" ht="15" hidden="1" customHeight="1" x14ac:dyDescent="0.25">
      <c r="A747" s="100"/>
      <c r="B747" s="100"/>
      <c r="N747" s="100"/>
      <c r="O747" s="100"/>
      <c r="AG747" s="100"/>
    </row>
    <row r="748" spans="1:33" s="1" customFormat="1" ht="15" hidden="1" customHeight="1" x14ac:dyDescent="0.25">
      <c r="A748" s="100"/>
      <c r="B748" s="100"/>
      <c r="N748" s="100"/>
      <c r="O748" s="100"/>
      <c r="AG748" s="100"/>
    </row>
    <row r="749" spans="1:33" s="1" customFormat="1" ht="15" hidden="1" customHeight="1" x14ac:dyDescent="0.25">
      <c r="A749" s="100"/>
      <c r="B749" s="100"/>
      <c r="N749" s="100"/>
      <c r="O749" s="100"/>
      <c r="AG749" s="100"/>
    </row>
    <row r="750" spans="1:33" s="1" customFormat="1" ht="15" hidden="1" customHeight="1" x14ac:dyDescent="0.25">
      <c r="A750" s="100"/>
      <c r="B750" s="100"/>
      <c r="N750" s="100"/>
      <c r="O750" s="100"/>
      <c r="AG750" s="100"/>
    </row>
    <row r="751" spans="1:33" s="1" customFormat="1" ht="15" hidden="1" customHeight="1" x14ac:dyDescent="0.25">
      <c r="A751" s="100"/>
      <c r="B751" s="100"/>
      <c r="N751" s="100"/>
      <c r="O751" s="100"/>
      <c r="AG751" s="100"/>
    </row>
    <row r="752" spans="1:33" s="1" customFormat="1" ht="15" hidden="1" customHeight="1" x14ac:dyDescent="0.25">
      <c r="A752" s="100"/>
      <c r="B752" s="100"/>
      <c r="N752" s="100"/>
      <c r="O752" s="100"/>
      <c r="AG752" s="100"/>
    </row>
    <row r="753" spans="1:33" s="1" customFormat="1" ht="15" hidden="1" customHeight="1" x14ac:dyDescent="0.25">
      <c r="A753" s="100"/>
      <c r="B753" s="100"/>
      <c r="N753" s="100"/>
      <c r="O753" s="100"/>
      <c r="AG753" s="100"/>
    </row>
    <row r="754" spans="1:33" s="1" customFormat="1" ht="15" hidden="1" customHeight="1" x14ac:dyDescent="0.25">
      <c r="A754" s="100"/>
      <c r="B754" s="100"/>
      <c r="N754" s="100"/>
      <c r="O754" s="100"/>
      <c r="AG754" s="100"/>
    </row>
    <row r="755" spans="1:33" s="1" customFormat="1" ht="15" hidden="1" customHeight="1" x14ac:dyDescent="0.25">
      <c r="A755" s="100"/>
      <c r="B755" s="100"/>
      <c r="N755" s="100"/>
      <c r="O755" s="100"/>
      <c r="AG755" s="100"/>
    </row>
    <row r="756" spans="1:33" s="1" customFormat="1" ht="15" hidden="1" customHeight="1" x14ac:dyDescent="0.25">
      <c r="A756" s="100"/>
      <c r="B756" s="100"/>
      <c r="N756" s="100"/>
      <c r="O756" s="100"/>
      <c r="AG756" s="100"/>
    </row>
    <row r="757" spans="1:33" s="1" customFormat="1" ht="15" hidden="1" customHeight="1" x14ac:dyDescent="0.25">
      <c r="A757" s="100"/>
      <c r="B757" s="100"/>
      <c r="N757" s="100"/>
      <c r="O757" s="100"/>
      <c r="AG757" s="100"/>
    </row>
    <row r="758" spans="1:33" s="1" customFormat="1" ht="15" hidden="1" customHeight="1" x14ac:dyDescent="0.25">
      <c r="A758" s="100"/>
      <c r="B758" s="100"/>
      <c r="N758" s="100"/>
      <c r="O758" s="100"/>
      <c r="AG758" s="100"/>
    </row>
    <row r="759" spans="1:33" s="1" customFormat="1" ht="15" hidden="1" customHeight="1" x14ac:dyDescent="0.25">
      <c r="A759" s="100"/>
      <c r="B759" s="100"/>
      <c r="N759" s="100"/>
      <c r="O759" s="100"/>
      <c r="AG759" s="100"/>
    </row>
    <row r="760" spans="1:33" s="1" customFormat="1" ht="15" hidden="1" customHeight="1" x14ac:dyDescent="0.25">
      <c r="A760" s="100"/>
      <c r="B760" s="100"/>
      <c r="N760" s="100"/>
      <c r="O760" s="100"/>
      <c r="AG760" s="100"/>
    </row>
    <row r="761" spans="1:33" s="1" customFormat="1" ht="15" hidden="1" customHeight="1" x14ac:dyDescent="0.25">
      <c r="A761" s="100"/>
      <c r="B761" s="100"/>
      <c r="N761" s="100"/>
      <c r="O761" s="100"/>
      <c r="AG761" s="100"/>
    </row>
    <row r="762" spans="1:33" s="1" customFormat="1" ht="15" hidden="1" customHeight="1" x14ac:dyDescent="0.25">
      <c r="A762" s="100"/>
      <c r="B762" s="100"/>
      <c r="N762" s="100"/>
      <c r="O762" s="100"/>
      <c r="AG762" s="100"/>
    </row>
    <row r="763" spans="1:33" s="1" customFormat="1" ht="15" hidden="1" customHeight="1" x14ac:dyDescent="0.25">
      <c r="A763" s="100"/>
      <c r="B763" s="100"/>
      <c r="N763" s="100"/>
      <c r="O763" s="100"/>
      <c r="AG763" s="100"/>
    </row>
    <row r="764" spans="1:33" s="1" customFormat="1" ht="15" hidden="1" customHeight="1" x14ac:dyDescent="0.25">
      <c r="A764" s="100"/>
      <c r="B764" s="100"/>
      <c r="N764" s="100"/>
      <c r="O764" s="100"/>
      <c r="AG764" s="100"/>
    </row>
    <row r="765" spans="1:33" s="1" customFormat="1" ht="15" hidden="1" customHeight="1" x14ac:dyDescent="0.25">
      <c r="A765" s="100"/>
      <c r="B765" s="100"/>
      <c r="N765" s="100"/>
      <c r="O765" s="100"/>
      <c r="AG765" s="100"/>
    </row>
    <row r="766" spans="1:33" s="1" customFormat="1" ht="15" hidden="1" customHeight="1" x14ac:dyDescent="0.25">
      <c r="A766" s="100"/>
      <c r="B766" s="100"/>
      <c r="N766" s="100"/>
      <c r="O766" s="100"/>
      <c r="AG766" s="100"/>
    </row>
    <row r="767" spans="1:33" s="1" customFormat="1" ht="15" hidden="1" customHeight="1" x14ac:dyDescent="0.25">
      <c r="A767" s="100"/>
      <c r="B767" s="100"/>
      <c r="N767" s="100"/>
      <c r="O767" s="100"/>
      <c r="AG767" s="100"/>
    </row>
    <row r="768" spans="1:33" s="1" customFormat="1" ht="15" hidden="1" customHeight="1" x14ac:dyDescent="0.25">
      <c r="A768" s="100"/>
      <c r="B768" s="100"/>
      <c r="N768" s="100"/>
      <c r="O768" s="100"/>
      <c r="AG768" s="100"/>
    </row>
    <row r="769" spans="1:33" s="1" customFormat="1" ht="15" hidden="1" customHeight="1" x14ac:dyDescent="0.25">
      <c r="A769" s="100"/>
      <c r="B769" s="100"/>
      <c r="N769" s="100"/>
      <c r="O769" s="100"/>
      <c r="AG769" s="100"/>
    </row>
    <row r="770" spans="1:33" s="1" customFormat="1" ht="15" hidden="1" customHeight="1" x14ac:dyDescent="0.25">
      <c r="A770" s="100"/>
      <c r="B770" s="100"/>
      <c r="N770" s="100"/>
      <c r="O770" s="100"/>
      <c r="AG770" s="100"/>
    </row>
    <row r="771" spans="1:33" s="1" customFormat="1" ht="15" hidden="1" customHeight="1" x14ac:dyDescent="0.25">
      <c r="A771" s="100"/>
      <c r="B771" s="100"/>
      <c r="N771" s="100"/>
      <c r="O771" s="100"/>
      <c r="AG771" s="100"/>
    </row>
    <row r="772" spans="1:33" s="1" customFormat="1" ht="15" hidden="1" customHeight="1" x14ac:dyDescent="0.25">
      <c r="A772" s="100"/>
      <c r="B772" s="100"/>
      <c r="N772" s="100"/>
      <c r="O772" s="100"/>
      <c r="AG772" s="100"/>
    </row>
    <row r="773" spans="1:33" s="1" customFormat="1" ht="15" hidden="1" customHeight="1" x14ac:dyDescent="0.25">
      <c r="A773" s="100"/>
      <c r="B773" s="100"/>
      <c r="N773" s="100"/>
      <c r="O773" s="100"/>
      <c r="AG773" s="100"/>
    </row>
    <row r="774" spans="1:33" s="1" customFormat="1" ht="15" hidden="1" customHeight="1" x14ac:dyDescent="0.25">
      <c r="A774" s="100"/>
      <c r="B774" s="100"/>
      <c r="N774" s="100"/>
      <c r="O774" s="100"/>
      <c r="AG774" s="100"/>
    </row>
    <row r="775" spans="1:33" s="1" customFormat="1" ht="15" hidden="1" customHeight="1" x14ac:dyDescent="0.25">
      <c r="A775" s="100"/>
      <c r="B775" s="100"/>
      <c r="N775" s="100"/>
      <c r="O775" s="100"/>
      <c r="AG775" s="100"/>
    </row>
    <row r="776" spans="1:33" s="1" customFormat="1" ht="15" hidden="1" customHeight="1" x14ac:dyDescent="0.25">
      <c r="A776" s="100"/>
      <c r="B776" s="100"/>
      <c r="N776" s="100"/>
      <c r="O776" s="100"/>
      <c r="AG776" s="100"/>
    </row>
    <row r="777" spans="1:33" s="1" customFormat="1" ht="15" hidden="1" customHeight="1" x14ac:dyDescent="0.25">
      <c r="A777" s="100"/>
      <c r="B777" s="100"/>
      <c r="N777" s="100"/>
      <c r="O777" s="100"/>
      <c r="AG777" s="100"/>
    </row>
    <row r="778" spans="1:33" s="1" customFormat="1" ht="15" hidden="1" customHeight="1" x14ac:dyDescent="0.25">
      <c r="A778" s="100"/>
      <c r="B778" s="100"/>
      <c r="N778" s="100"/>
      <c r="O778" s="100"/>
      <c r="AG778" s="100"/>
    </row>
    <row r="779" spans="1:33" s="1" customFormat="1" ht="15" hidden="1" customHeight="1" x14ac:dyDescent="0.25">
      <c r="A779" s="100"/>
      <c r="B779" s="100"/>
      <c r="N779" s="100"/>
      <c r="O779" s="100"/>
      <c r="AG779" s="100"/>
    </row>
    <row r="780" spans="1:33" s="1" customFormat="1" ht="15" hidden="1" customHeight="1" x14ac:dyDescent="0.25">
      <c r="A780" s="100"/>
      <c r="B780" s="100"/>
      <c r="N780" s="100"/>
      <c r="O780" s="100"/>
      <c r="AG780" s="100"/>
    </row>
    <row r="781" spans="1:33" s="1" customFormat="1" ht="15" hidden="1" customHeight="1" x14ac:dyDescent="0.25">
      <c r="A781" s="100"/>
      <c r="B781" s="100"/>
      <c r="N781" s="100"/>
      <c r="O781" s="100"/>
      <c r="AG781" s="100"/>
    </row>
    <row r="782" spans="1:33" s="1" customFormat="1" ht="15" hidden="1" customHeight="1" x14ac:dyDescent="0.25">
      <c r="A782" s="100"/>
      <c r="B782" s="100"/>
      <c r="N782" s="100"/>
      <c r="O782" s="100"/>
      <c r="AG782" s="100"/>
    </row>
    <row r="783" spans="1:33" s="1" customFormat="1" ht="15" hidden="1" customHeight="1" x14ac:dyDescent="0.25">
      <c r="A783" s="100"/>
      <c r="B783" s="100"/>
      <c r="N783" s="100"/>
      <c r="O783" s="100"/>
      <c r="AG783" s="100"/>
    </row>
    <row r="784" spans="1:33" s="1" customFormat="1" ht="15" hidden="1" customHeight="1" x14ac:dyDescent="0.25">
      <c r="A784" s="100"/>
      <c r="B784" s="100"/>
      <c r="N784" s="100"/>
      <c r="O784" s="100"/>
      <c r="AG784" s="100"/>
    </row>
    <row r="785" spans="1:33" s="1" customFormat="1" ht="15" hidden="1" customHeight="1" x14ac:dyDescent="0.25">
      <c r="A785" s="100"/>
      <c r="B785" s="100"/>
      <c r="N785" s="100"/>
      <c r="O785" s="100"/>
      <c r="AG785" s="100"/>
    </row>
    <row r="786" spans="1:33" s="1" customFormat="1" ht="15" hidden="1" customHeight="1" x14ac:dyDescent="0.25">
      <c r="A786" s="100"/>
      <c r="B786" s="100"/>
      <c r="N786" s="100"/>
      <c r="O786" s="100"/>
      <c r="AG786" s="100"/>
    </row>
    <row r="787" spans="1:33" s="1" customFormat="1" ht="15" hidden="1" customHeight="1" x14ac:dyDescent="0.25">
      <c r="A787" s="100"/>
      <c r="B787" s="100"/>
      <c r="N787" s="100"/>
      <c r="O787" s="100"/>
      <c r="AG787" s="100"/>
    </row>
    <row r="788" spans="1:33" s="1" customFormat="1" ht="15" hidden="1" customHeight="1" x14ac:dyDescent="0.25">
      <c r="A788" s="100"/>
      <c r="B788" s="100"/>
      <c r="N788" s="100"/>
      <c r="O788" s="100"/>
      <c r="AG788" s="100"/>
    </row>
    <row r="789" spans="1:33" s="1" customFormat="1" ht="15" hidden="1" customHeight="1" x14ac:dyDescent="0.25">
      <c r="A789" s="100"/>
      <c r="B789" s="100"/>
      <c r="N789" s="100"/>
      <c r="O789" s="100"/>
      <c r="AG789" s="100"/>
    </row>
    <row r="790" spans="1:33" s="1" customFormat="1" ht="15" hidden="1" customHeight="1" x14ac:dyDescent="0.25">
      <c r="A790" s="100"/>
      <c r="B790" s="100"/>
      <c r="N790" s="100"/>
      <c r="O790" s="100"/>
      <c r="AG790" s="100"/>
    </row>
    <row r="791" spans="1:33" s="1" customFormat="1" ht="15" hidden="1" customHeight="1" x14ac:dyDescent="0.25">
      <c r="A791" s="100"/>
      <c r="B791" s="100"/>
      <c r="N791" s="100"/>
      <c r="O791" s="100"/>
      <c r="AG791" s="100"/>
    </row>
    <row r="792" spans="1:33" s="1" customFormat="1" ht="15" hidden="1" customHeight="1" x14ac:dyDescent="0.25">
      <c r="A792" s="100"/>
      <c r="B792" s="100"/>
      <c r="N792" s="100"/>
      <c r="O792" s="100"/>
      <c r="AG792" s="100"/>
    </row>
    <row r="793" spans="1:33" s="1" customFormat="1" ht="15" hidden="1" customHeight="1" x14ac:dyDescent="0.25">
      <c r="A793" s="100"/>
      <c r="B793" s="100"/>
      <c r="N793" s="100"/>
      <c r="O793" s="100"/>
      <c r="AG793" s="100"/>
    </row>
    <row r="794" spans="1:33" s="1" customFormat="1" ht="15" hidden="1" customHeight="1" x14ac:dyDescent="0.25">
      <c r="A794" s="100"/>
      <c r="B794" s="100"/>
      <c r="N794" s="100"/>
      <c r="O794" s="100"/>
      <c r="AG794" s="100"/>
    </row>
    <row r="795" spans="1:33" s="1" customFormat="1" ht="15" hidden="1" customHeight="1" x14ac:dyDescent="0.25">
      <c r="A795" s="100"/>
      <c r="B795" s="100"/>
      <c r="N795" s="100"/>
      <c r="O795" s="100"/>
      <c r="AG795" s="100"/>
    </row>
    <row r="796" spans="1:33" s="1" customFormat="1" ht="15" hidden="1" customHeight="1" x14ac:dyDescent="0.25">
      <c r="A796" s="100"/>
      <c r="B796" s="100"/>
      <c r="N796" s="100"/>
      <c r="O796" s="100"/>
      <c r="AG796" s="100"/>
    </row>
    <row r="797" spans="1:33" s="1" customFormat="1" ht="15" hidden="1" customHeight="1" x14ac:dyDescent="0.25">
      <c r="A797" s="100"/>
      <c r="B797" s="100"/>
      <c r="N797" s="100"/>
      <c r="O797" s="100"/>
      <c r="AG797" s="100"/>
    </row>
    <row r="798" spans="1:33" s="1" customFormat="1" ht="15" hidden="1" customHeight="1" x14ac:dyDescent="0.25">
      <c r="A798" s="100"/>
      <c r="B798" s="100"/>
      <c r="N798" s="100"/>
      <c r="O798" s="100"/>
      <c r="AG798" s="100"/>
    </row>
    <row r="799" spans="1:33" s="1" customFormat="1" ht="15" hidden="1" customHeight="1" x14ac:dyDescent="0.25">
      <c r="A799" s="100"/>
      <c r="B799" s="100"/>
      <c r="N799" s="100"/>
      <c r="O799" s="100"/>
      <c r="AG799" s="100"/>
    </row>
    <row r="800" spans="1:33" s="1" customFormat="1" ht="15" hidden="1" customHeight="1" x14ac:dyDescent="0.25">
      <c r="A800" s="100"/>
      <c r="B800" s="100"/>
      <c r="N800" s="100"/>
      <c r="O800" s="100"/>
      <c r="AG800" s="100"/>
    </row>
    <row r="801" spans="1:33" s="1" customFormat="1" ht="15" hidden="1" customHeight="1" x14ac:dyDescent="0.25">
      <c r="A801" s="100"/>
      <c r="B801" s="100"/>
      <c r="N801" s="100"/>
      <c r="O801" s="100"/>
      <c r="AG801" s="100"/>
    </row>
    <row r="802" spans="1:33" s="1" customFormat="1" ht="15" hidden="1" customHeight="1" x14ac:dyDescent="0.25">
      <c r="A802" s="100"/>
      <c r="B802" s="100"/>
      <c r="N802" s="100"/>
      <c r="O802" s="100"/>
      <c r="AG802" s="100"/>
    </row>
    <row r="803" spans="1:33" s="1" customFormat="1" ht="15" hidden="1" customHeight="1" x14ac:dyDescent="0.25">
      <c r="A803" s="100"/>
      <c r="B803" s="100"/>
      <c r="N803" s="100"/>
      <c r="O803" s="100"/>
      <c r="AG803" s="100"/>
    </row>
    <row r="804" spans="1:33" s="1" customFormat="1" ht="15" hidden="1" customHeight="1" x14ac:dyDescent="0.25">
      <c r="A804" s="100"/>
      <c r="B804" s="100"/>
      <c r="N804" s="100"/>
      <c r="O804" s="100"/>
      <c r="AG804" s="100"/>
    </row>
    <row r="805" spans="1:33" s="1" customFormat="1" ht="15" hidden="1" customHeight="1" x14ac:dyDescent="0.25">
      <c r="A805" s="100"/>
      <c r="B805" s="100"/>
      <c r="N805" s="100"/>
      <c r="O805" s="100"/>
      <c r="AG805" s="100"/>
    </row>
    <row r="806" spans="1:33" s="1" customFormat="1" ht="15" hidden="1" customHeight="1" x14ac:dyDescent="0.25">
      <c r="A806" s="100"/>
      <c r="B806" s="100"/>
      <c r="N806" s="100"/>
      <c r="O806" s="100"/>
      <c r="AG806" s="100"/>
    </row>
    <row r="807" spans="1:33" s="1" customFormat="1" ht="15" hidden="1" customHeight="1" x14ac:dyDescent="0.25">
      <c r="A807" s="100"/>
      <c r="B807" s="100"/>
      <c r="N807" s="100"/>
      <c r="O807" s="100"/>
      <c r="AG807" s="100"/>
    </row>
    <row r="808" spans="1:33" s="1" customFormat="1" ht="15" hidden="1" customHeight="1" x14ac:dyDescent="0.25">
      <c r="A808" s="100"/>
      <c r="B808" s="100"/>
      <c r="N808" s="100"/>
      <c r="O808" s="100"/>
      <c r="AG808" s="100"/>
    </row>
    <row r="809" spans="1:33" s="1" customFormat="1" ht="15" hidden="1" customHeight="1" x14ac:dyDescent="0.25">
      <c r="A809" s="100"/>
      <c r="B809" s="100"/>
      <c r="N809" s="100"/>
      <c r="O809" s="100"/>
      <c r="AG809" s="100"/>
    </row>
    <row r="810" spans="1:33" s="1" customFormat="1" ht="15" hidden="1" customHeight="1" x14ac:dyDescent="0.25">
      <c r="A810" s="100"/>
      <c r="B810" s="100"/>
      <c r="N810" s="100"/>
      <c r="O810" s="100"/>
      <c r="AG810" s="100"/>
    </row>
    <row r="811" spans="1:33" s="1" customFormat="1" ht="15" hidden="1" customHeight="1" x14ac:dyDescent="0.25">
      <c r="A811" s="100"/>
      <c r="B811" s="100"/>
      <c r="N811" s="100"/>
      <c r="O811" s="100"/>
      <c r="AG811" s="100"/>
    </row>
    <row r="812" spans="1:33" s="1" customFormat="1" ht="15" hidden="1" customHeight="1" x14ac:dyDescent="0.25">
      <c r="A812" s="100"/>
      <c r="B812" s="100"/>
      <c r="N812" s="100"/>
      <c r="O812" s="100"/>
      <c r="AG812" s="100"/>
    </row>
    <row r="813" spans="1:33" s="1" customFormat="1" ht="15" hidden="1" customHeight="1" x14ac:dyDescent="0.25">
      <c r="A813" s="100"/>
      <c r="B813" s="100"/>
      <c r="N813" s="100"/>
      <c r="O813" s="100"/>
      <c r="AG813" s="100"/>
    </row>
    <row r="814" spans="1:33" s="1" customFormat="1" ht="15" hidden="1" customHeight="1" x14ac:dyDescent="0.25">
      <c r="A814" s="100"/>
      <c r="B814" s="100"/>
      <c r="N814" s="100"/>
      <c r="O814" s="100"/>
      <c r="AG814" s="100"/>
    </row>
    <row r="815" spans="1:33" s="1" customFormat="1" ht="15" hidden="1" customHeight="1" x14ac:dyDescent="0.25">
      <c r="A815" s="100"/>
      <c r="B815" s="100"/>
      <c r="N815" s="100"/>
      <c r="O815" s="100"/>
      <c r="AG815" s="100"/>
    </row>
    <row r="816" spans="1:33" s="1" customFormat="1" ht="15" hidden="1" customHeight="1" x14ac:dyDescent="0.25">
      <c r="A816" s="100"/>
      <c r="B816" s="100"/>
      <c r="N816" s="100"/>
      <c r="O816" s="100"/>
      <c r="AG816" s="100"/>
    </row>
    <row r="817" spans="1:33" s="1" customFormat="1" ht="15" hidden="1" customHeight="1" x14ac:dyDescent="0.25">
      <c r="A817" s="100"/>
      <c r="B817" s="100"/>
      <c r="N817" s="100"/>
      <c r="O817" s="100"/>
      <c r="AG817" s="100"/>
    </row>
    <row r="818" spans="1:33" s="1" customFormat="1" ht="15" hidden="1" customHeight="1" x14ac:dyDescent="0.25">
      <c r="A818" s="100"/>
      <c r="B818" s="100"/>
      <c r="N818" s="100"/>
      <c r="O818" s="100"/>
      <c r="AG818" s="100"/>
    </row>
    <row r="819" spans="1:33" s="1" customFormat="1" ht="15" hidden="1" customHeight="1" x14ac:dyDescent="0.25">
      <c r="A819" s="100"/>
      <c r="B819" s="100"/>
      <c r="N819" s="100"/>
      <c r="O819" s="100"/>
      <c r="AG819" s="100"/>
    </row>
    <row r="820" spans="1:33" s="1" customFormat="1" ht="15" hidden="1" customHeight="1" x14ac:dyDescent="0.25">
      <c r="A820" s="100"/>
      <c r="B820" s="100"/>
      <c r="N820" s="100"/>
      <c r="O820" s="100"/>
      <c r="AG820" s="100"/>
    </row>
    <row r="821" spans="1:33" s="1" customFormat="1" ht="15" hidden="1" customHeight="1" x14ac:dyDescent="0.25">
      <c r="A821" s="100"/>
      <c r="B821" s="100"/>
      <c r="N821" s="100"/>
      <c r="O821" s="100"/>
      <c r="AG821" s="100"/>
    </row>
    <row r="822" spans="1:33" s="1" customFormat="1" ht="15" hidden="1" customHeight="1" x14ac:dyDescent="0.25">
      <c r="A822" s="100"/>
      <c r="B822" s="100"/>
      <c r="N822" s="100"/>
      <c r="O822" s="100"/>
      <c r="AG822" s="100"/>
    </row>
    <row r="823" spans="1:33" s="1" customFormat="1" ht="15" hidden="1" customHeight="1" x14ac:dyDescent="0.25">
      <c r="A823" s="100"/>
      <c r="B823" s="100"/>
      <c r="N823" s="100"/>
      <c r="O823" s="100"/>
      <c r="AG823" s="100"/>
    </row>
    <row r="824" spans="1:33" s="1" customFormat="1" ht="15" hidden="1" customHeight="1" x14ac:dyDescent="0.25">
      <c r="A824" s="100"/>
      <c r="B824" s="100"/>
      <c r="N824" s="100"/>
      <c r="O824" s="100"/>
      <c r="AG824" s="100"/>
    </row>
    <row r="825" spans="1:33" s="1" customFormat="1" ht="15" hidden="1" customHeight="1" x14ac:dyDescent="0.25">
      <c r="A825" s="100"/>
      <c r="B825" s="100"/>
      <c r="N825" s="100"/>
      <c r="O825" s="100"/>
      <c r="AG825" s="100"/>
    </row>
    <row r="826" spans="1:33" s="1" customFormat="1" ht="15" hidden="1" customHeight="1" x14ac:dyDescent="0.25">
      <c r="A826" s="100"/>
      <c r="B826" s="100"/>
      <c r="N826" s="100"/>
      <c r="O826" s="100"/>
      <c r="AG826" s="100"/>
    </row>
    <row r="827" spans="1:33" s="1" customFormat="1" ht="15" hidden="1" customHeight="1" x14ac:dyDescent="0.25">
      <c r="A827" s="100"/>
      <c r="B827" s="100"/>
      <c r="N827" s="100"/>
      <c r="O827" s="100"/>
      <c r="AG827" s="100"/>
    </row>
    <row r="828" spans="1:33" s="1" customFormat="1" ht="15" hidden="1" customHeight="1" x14ac:dyDescent="0.25">
      <c r="A828" s="100"/>
      <c r="B828" s="100"/>
      <c r="N828" s="100"/>
      <c r="O828" s="100"/>
      <c r="AG828" s="100"/>
    </row>
    <row r="829" spans="1:33" s="1" customFormat="1" ht="15" hidden="1" customHeight="1" x14ac:dyDescent="0.25">
      <c r="A829" s="100"/>
      <c r="B829" s="100"/>
      <c r="N829" s="100"/>
      <c r="O829" s="100"/>
      <c r="AG829" s="100"/>
    </row>
    <row r="830" spans="1:33" s="1" customFormat="1" ht="15" hidden="1" customHeight="1" x14ac:dyDescent="0.25">
      <c r="A830" s="100"/>
      <c r="B830" s="100"/>
      <c r="N830" s="100"/>
      <c r="O830" s="100"/>
      <c r="AG830" s="100"/>
    </row>
    <row r="831" spans="1:33" s="1" customFormat="1" ht="15" hidden="1" customHeight="1" x14ac:dyDescent="0.25">
      <c r="A831" s="100"/>
      <c r="B831" s="100"/>
      <c r="N831" s="100"/>
      <c r="O831" s="100"/>
      <c r="AG831" s="100"/>
    </row>
    <row r="832" spans="1:33" s="1" customFormat="1" ht="15" hidden="1" customHeight="1" x14ac:dyDescent="0.25">
      <c r="A832" s="100"/>
      <c r="B832" s="100"/>
      <c r="N832" s="100"/>
      <c r="O832" s="100"/>
      <c r="AG832" s="100"/>
    </row>
    <row r="833" spans="1:33" s="1" customFormat="1" ht="15" hidden="1" customHeight="1" x14ac:dyDescent="0.25">
      <c r="A833" s="100"/>
      <c r="B833" s="100"/>
      <c r="N833" s="100"/>
      <c r="O833" s="100"/>
      <c r="AG833" s="100"/>
    </row>
    <row r="834" spans="1:33" s="1" customFormat="1" ht="15" hidden="1" customHeight="1" x14ac:dyDescent="0.25">
      <c r="A834" s="100"/>
      <c r="B834" s="100"/>
      <c r="N834" s="100"/>
      <c r="O834" s="100"/>
      <c r="AG834" s="100"/>
    </row>
    <row r="835" spans="1:33" s="1" customFormat="1" ht="15" hidden="1" customHeight="1" x14ac:dyDescent="0.25">
      <c r="A835" s="100"/>
      <c r="B835" s="100"/>
      <c r="N835" s="100"/>
      <c r="O835" s="100"/>
      <c r="AG835" s="100"/>
    </row>
    <row r="836" spans="1:33" s="1" customFormat="1" ht="15" hidden="1" customHeight="1" x14ac:dyDescent="0.25">
      <c r="A836" s="100"/>
      <c r="B836" s="100"/>
      <c r="N836" s="100"/>
      <c r="O836" s="100"/>
      <c r="AG836" s="100"/>
    </row>
    <row r="837" spans="1:33" s="1" customFormat="1" ht="15" hidden="1" customHeight="1" x14ac:dyDescent="0.25">
      <c r="A837" s="100"/>
      <c r="B837" s="100"/>
      <c r="N837" s="100"/>
      <c r="O837" s="100"/>
      <c r="AG837" s="100"/>
    </row>
    <row r="838" spans="1:33" s="1" customFormat="1" ht="15" hidden="1" customHeight="1" x14ac:dyDescent="0.25">
      <c r="A838" s="100"/>
      <c r="B838" s="100"/>
      <c r="N838" s="100"/>
      <c r="O838" s="100"/>
      <c r="AG838" s="100"/>
    </row>
    <row r="839" spans="1:33" s="1" customFormat="1" ht="15" hidden="1" customHeight="1" x14ac:dyDescent="0.25">
      <c r="A839" s="100"/>
      <c r="B839" s="100"/>
      <c r="N839" s="100"/>
      <c r="O839" s="100"/>
      <c r="AG839" s="100"/>
    </row>
    <row r="840" spans="1:33" s="1" customFormat="1" ht="15" hidden="1" customHeight="1" x14ac:dyDescent="0.25">
      <c r="A840" s="100"/>
      <c r="B840" s="100"/>
      <c r="N840" s="100"/>
      <c r="O840" s="100"/>
      <c r="AG840" s="100"/>
    </row>
    <row r="841" spans="1:33" s="1" customFormat="1" ht="15" hidden="1" customHeight="1" x14ac:dyDescent="0.25">
      <c r="A841" s="100"/>
      <c r="B841" s="100"/>
      <c r="N841" s="100"/>
      <c r="O841" s="100"/>
      <c r="AG841" s="100"/>
    </row>
    <row r="842" spans="1:33" s="1" customFormat="1" ht="15" hidden="1" customHeight="1" x14ac:dyDescent="0.25">
      <c r="A842" s="100"/>
      <c r="B842" s="100"/>
      <c r="N842" s="100"/>
      <c r="O842" s="100"/>
      <c r="AG842" s="100"/>
    </row>
    <row r="843" spans="1:33" s="1" customFormat="1" ht="15" hidden="1" customHeight="1" x14ac:dyDescent="0.25">
      <c r="A843" s="100"/>
      <c r="B843" s="100"/>
      <c r="N843" s="100"/>
      <c r="O843" s="100"/>
      <c r="AG843" s="100"/>
    </row>
    <row r="844" spans="1:33" s="1" customFormat="1" ht="15" hidden="1" customHeight="1" x14ac:dyDescent="0.25">
      <c r="A844" s="100"/>
      <c r="B844" s="100"/>
      <c r="N844" s="100"/>
      <c r="O844" s="100"/>
      <c r="AG844" s="100"/>
    </row>
    <row r="845" spans="1:33" s="1" customFormat="1" ht="15" hidden="1" customHeight="1" x14ac:dyDescent="0.25">
      <c r="A845" s="100"/>
      <c r="B845" s="100"/>
      <c r="N845" s="100"/>
      <c r="O845" s="100"/>
      <c r="AG845" s="100"/>
    </row>
    <row r="846" spans="1:33" s="1" customFormat="1" ht="15" hidden="1" customHeight="1" x14ac:dyDescent="0.25">
      <c r="A846" s="100"/>
      <c r="B846" s="100"/>
      <c r="N846" s="100"/>
      <c r="O846" s="100"/>
      <c r="AG846" s="100"/>
    </row>
    <row r="847" spans="1:33" s="1" customFormat="1" ht="15" hidden="1" customHeight="1" x14ac:dyDescent="0.25">
      <c r="A847" s="100"/>
      <c r="B847" s="100"/>
      <c r="N847" s="100"/>
      <c r="O847" s="100"/>
      <c r="AG847" s="100"/>
    </row>
    <row r="848" spans="1:33" s="1" customFormat="1" ht="15" hidden="1" customHeight="1" x14ac:dyDescent="0.25">
      <c r="A848" s="100"/>
      <c r="B848" s="100"/>
      <c r="N848" s="100"/>
      <c r="O848" s="100"/>
      <c r="AG848" s="100"/>
    </row>
    <row r="849" spans="1:33" s="1" customFormat="1" ht="15" hidden="1" customHeight="1" x14ac:dyDescent="0.25">
      <c r="A849" s="100"/>
      <c r="B849" s="100"/>
      <c r="N849" s="100"/>
      <c r="O849" s="100"/>
      <c r="AG849" s="100"/>
    </row>
    <row r="850" spans="1:33" s="1" customFormat="1" ht="15" hidden="1" customHeight="1" x14ac:dyDescent="0.25">
      <c r="A850" s="100"/>
      <c r="B850" s="100"/>
      <c r="N850" s="100"/>
      <c r="O850" s="100"/>
      <c r="AG850" s="100"/>
    </row>
    <row r="851" spans="1:33" s="1" customFormat="1" ht="15" hidden="1" customHeight="1" x14ac:dyDescent="0.25">
      <c r="A851" s="100"/>
      <c r="B851" s="100"/>
      <c r="N851" s="100"/>
      <c r="O851" s="100"/>
      <c r="AG851" s="100"/>
    </row>
    <row r="852" spans="1:33" s="1" customFormat="1" ht="15" hidden="1" customHeight="1" x14ac:dyDescent="0.25">
      <c r="A852" s="100"/>
      <c r="B852" s="100"/>
      <c r="N852" s="100"/>
      <c r="O852" s="100"/>
      <c r="AG852" s="100"/>
    </row>
    <row r="853" spans="1:33" s="1" customFormat="1" ht="15" hidden="1" customHeight="1" x14ac:dyDescent="0.25">
      <c r="A853" s="100"/>
      <c r="B853" s="100"/>
      <c r="N853" s="100"/>
      <c r="O853" s="100"/>
      <c r="AG853" s="100"/>
    </row>
    <row r="854" spans="1:33" s="1" customFormat="1" ht="15" hidden="1" customHeight="1" x14ac:dyDescent="0.25">
      <c r="A854" s="100"/>
      <c r="B854" s="100"/>
      <c r="N854" s="100"/>
      <c r="O854" s="100"/>
      <c r="AG854" s="100"/>
    </row>
    <row r="855" spans="1:33" s="1" customFormat="1" ht="15" hidden="1" customHeight="1" x14ac:dyDescent="0.25">
      <c r="A855" s="100"/>
      <c r="B855" s="100"/>
      <c r="N855" s="100"/>
      <c r="O855" s="100"/>
      <c r="AG855" s="100"/>
    </row>
    <row r="856" spans="1:33" s="1" customFormat="1" ht="15" hidden="1" customHeight="1" x14ac:dyDescent="0.25">
      <c r="A856" s="100"/>
      <c r="B856" s="100"/>
      <c r="N856" s="100"/>
      <c r="O856" s="100"/>
      <c r="AG856" s="100"/>
    </row>
    <row r="857" spans="1:33" s="1" customFormat="1" ht="15" hidden="1" customHeight="1" x14ac:dyDescent="0.25">
      <c r="A857" s="100"/>
      <c r="B857" s="100"/>
      <c r="N857" s="100"/>
      <c r="O857" s="100"/>
      <c r="AG857" s="100"/>
    </row>
    <row r="858" spans="1:33" s="1" customFormat="1" ht="15" hidden="1" customHeight="1" x14ac:dyDescent="0.25">
      <c r="A858" s="100"/>
      <c r="B858" s="100"/>
      <c r="N858" s="100"/>
      <c r="O858" s="100"/>
      <c r="AG858" s="100"/>
    </row>
    <row r="859" spans="1:33" s="1" customFormat="1" ht="15" hidden="1" customHeight="1" x14ac:dyDescent="0.25">
      <c r="A859" s="100"/>
      <c r="B859" s="100"/>
      <c r="N859" s="100"/>
      <c r="O859" s="100"/>
      <c r="AG859" s="100"/>
    </row>
    <row r="860" spans="1:33" s="1" customFormat="1" ht="15" hidden="1" customHeight="1" x14ac:dyDescent="0.25">
      <c r="A860" s="100"/>
      <c r="B860" s="100"/>
      <c r="N860" s="100"/>
      <c r="O860" s="100"/>
      <c r="AG860" s="100"/>
    </row>
    <row r="861" spans="1:33" s="1" customFormat="1" ht="15" hidden="1" customHeight="1" x14ac:dyDescent="0.25">
      <c r="A861" s="100"/>
      <c r="B861" s="100"/>
      <c r="N861" s="100"/>
      <c r="O861" s="100"/>
      <c r="AG861" s="100"/>
    </row>
    <row r="862" spans="1:33" s="1" customFormat="1" ht="15" hidden="1" customHeight="1" x14ac:dyDescent="0.25">
      <c r="A862" s="100"/>
      <c r="B862" s="100"/>
      <c r="N862" s="100"/>
      <c r="O862" s="100"/>
      <c r="AG862" s="100"/>
    </row>
    <row r="863" spans="1:33" s="1" customFormat="1" ht="15" hidden="1" customHeight="1" x14ac:dyDescent="0.25">
      <c r="A863" s="100"/>
      <c r="B863" s="100"/>
      <c r="N863" s="100"/>
      <c r="O863" s="100"/>
      <c r="AG863" s="100"/>
    </row>
    <row r="864" spans="1:33" s="1" customFormat="1" ht="15" hidden="1" customHeight="1" x14ac:dyDescent="0.25">
      <c r="A864" s="100"/>
      <c r="B864" s="100"/>
      <c r="N864" s="100"/>
      <c r="O864" s="100"/>
      <c r="AG864" s="100"/>
    </row>
    <row r="865" spans="1:33" s="1" customFormat="1" ht="15" hidden="1" customHeight="1" x14ac:dyDescent="0.25">
      <c r="A865" s="100"/>
      <c r="B865" s="100"/>
      <c r="N865" s="100"/>
      <c r="O865" s="100"/>
      <c r="AG865" s="100"/>
    </row>
    <row r="866" spans="1:33" s="1" customFormat="1" ht="15" hidden="1" customHeight="1" x14ac:dyDescent="0.25">
      <c r="A866" s="100"/>
      <c r="B866" s="100"/>
      <c r="N866" s="100"/>
      <c r="O866" s="100"/>
      <c r="AG866" s="100"/>
    </row>
    <row r="867" spans="1:33" s="1" customFormat="1" ht="15" hidden="1" customHeight="1" x14ac:dyDescent="0.25">
      <c r="A867" s="100"/>
      <c r="B867" s="100"/>
      <c r="N867" s="100"/>
      <c r="O867" s="100"/>
      <c r="AG867" s="100"/>
    </row>
    <row r="868" spans="1:33" s="1" customFormat="1" ht="15" hidden="1" customHeight="1" x14ac:dyDescent="0.25">
      <c r="A868" s="100"/>
      <c r="B868" s="100"/>
      <c r="N868" s="100"/>
      <c r="O868" s="100"/>
      <c r="AG868" s="100"/>
    </row>
    <row r="869" spans="1:33" s="1" customFormat="1" ht="15" hidden="1" customHeight="1" x14ac:dyDescent="0.25">
      <c r="A869" s="100"/>
      <c r="B869" s="100"/>
      <c r="N869" s="100"/>
      <c r="O869" s="100"/>
      <c r="AG869" s="100"/>
    </row>
    <row r="870" spans="1:33" s="1" customFormat="1" ht="15" hidden="1" customHeight="1" x14ac:dyDescent="0.25">
      <c r="A870" s="100"/>
      <c r="B870" s="100"/>
      <c r="N870" s="100"/>
      <c r="O870" s="100"/>
      <c r="AG870" s="100"/>
    </row>
    <row r="871" spans="1:33" s="1" customFormat="1" ht="15" hidden="1" customHeight="1" x14ac:dyDescent="0.25">
      <c r="A871" s="100"/>
      <c r="B871" s="100"/>
      <c r="N871" s="100"/>
      <c r="O871" s="100"/>
      <c r="AG871" s="100"/>
    </row>
    <row r="872" spans="1:33" s="1" customFormat="1" ht="15" hidden="1" customHeight="1" x14ac:dyDescent="0.25">
      <c r="A872" s="100"/>
      <c r="B872" s="100"/>
      <c r="N872" s="100"/>
      <c r="O872" s="100"/>
      <c r="AG872" s="100"/>
    </row>
    <row r="873" spans="1:33" s="1" customFormat="1" ht="15" hidden="1" customHeight="1" x14ac:dyDescent="0.25">
      <c r="A873" s="100"/>
      <c r="B873" s="100"/>
      <c r="N873" s="100"/>
      <c r="O873" s="100"/>
      <c r="AG873" s="100"/>
    </row>
    <row r="874" spans="1:33" s="1" customFormat="1" ht="15" hidden="1" customHeight="1" x14ac:dyDescent="0.25">
      <c r="A874" s="100"/>
      <c r="B874" s="100"/>
      <c r="N874" s="100"/>
      <c r="O874" s="100"/>
      <c r="AG874" s="100"/>
    </row>
    <row r="875" spans="1:33" s="1" customFormat="1" ht="15" hidden="1" customHeight="1" x14ac:dyDescent="0.25">
      <c r="A875" s="100"/>
      <c r="B875" s="100"/>
      <c r="N875" s="100"/>
      <c r="O875" s="100"/>
      <c r="AG875" s="100"/>
    </row>
    <row r="876" spans="1:33" s="1" customFormat="1" ht="15" hidden="1" customHeight="1" x14ac:dyDescent="0.25">
      <c r="A876" s="100"/>
      <c r="B876" s="100"/>
      <c r="N876" s="100"/>
      <c r="O876" s="100"/>
      <c r="AG876" s="100"/>
    </row>
    <row r="877" spans="1:33" s="1" customFormat="1" ht="15" hidden="1" customHeight="1" x14ac:dyDescent="0.25">
      <c r="A877" s="100"/>
      <c r="B877" s="100"/>
      <c r="N877" s="100"/>
      <c r="O877" s="100"/>
      <c r="AG877" s="100"/>
    </row>
    <row r="878" spans="1:33" s="1" customFormat="1" ht="15" hidden="1" customHeight="1" x14ac:dyDescent="0.25">
      <c r="A878" s="100"/>
      <c r="B878" s="100"/>
      <c r="N878" s="100"/>
      <c r="O878" s="100"/>
      <c r="AG878" s="100"/>
    </row>
    <row r="879" spans="1:33" s="1" customFormat="1" ht="15" hidden="1" customHeight="1" x14ac:dyDescent="0.25">
      <c r="A879" s="100"/>
      <c r="B879" s="100"/>
      <c r="N879" s="100"/>
      <c r="O879" s="100"/>
      <c r="AG879" s="100"/>
    </row>
    <row r="880" spans="1:33" s="1" customFormat="1" ht="15" hidden="1" customHeight="1" x14ac:dyDescent="0.25">
      <c r="A880" s="100"/>
      <c r="B880" s="100"/>
      <c r="N880" s="100"/>
      <c r="O880" s="100"/>
      <c r="AG880" s="100"/>
    </row>
    <row r="881" spans="1:33" s="1" customFormat="1" ht="15" hidden="1" customHeight="1" x14ac:dyDescent="0.25">
      <c r="A881" s="100"/>
      <c r="B881" s="100"/>
      <c r="N881" s="100"/>
      <c r="O881" s="100"/>
      <c r="AG881" s="100"/>
    </row>
    <row r="882" spans="1:33" s="1" customFormat="1" ht="15" hidden="1" customHeight="1" x14ac:dyDescent="0.25">
      <c r="A882" s="100"/>
      <c r="B882" s="100"/>
      <c r="N882" s="100"/>
      <c r="O882" s="100"/>
      <c r="AG882" s="100"/>
    </row>
    <row r="883" spans="1:33" s="1" customFormat="1" ht="15" hidden="1" customHeight="1" x14ac:dyDescent="0.25">
      <c r="A883" s="100"/>
      <c r="B883" s="100"/>
      <c r="N883" s="100"/>
      <c r="O883" s="100"/>
      <c r="AG883" s="100"/>
    </row>
    <row r="884" spans="1:33" s="1" customFormat="1" ht="15" hidden="1" customHeight="1" x14ac:dyDescent="0.25">
      <c r="A884" s="100"/>
      <c r="B884" s="100"/>
      <c r="N884" s="100"/>
      <c r="O884" s="100"/>
      <c r="AG884" s="100"/>
    </row>
    <row r="885" spans="1:33" s="1" customFormat="1" ht="15" hidden="1" customHeight="1" x14ac:dyDescent="0.25">
      <c r="A885" s="100"/>
      <c r="B885" s="100"/>
      <c r="N885" s="100"/>
      <c r="O885" s="100"/>
      <c r="AG885" s="100"/>
    </row>
    <row r="886" spans="1:33" s="1" customFormat="1" ht="15" hidden="1" customHeight="1" x14ac:dyDescent="0.25">
      <c r="A886" s="100"/>
      <c r="B886" s="100"/>
      <c r="N886" s="100"/>
      <c r="O886" s="100"/>
      <c r="AG886" s="100"/>
    </row>
    <row r="887" spans="1:33" s="1" customFormat="1" ht="15" hidden="1" customHeight="1" x14ac:dyDescent="0.25">
      <c r="A887" s="100"/>
      <c r="B887" s="100"/>
      <c r="N887" s="100"/>
      <c r="O887" s="100"/>
      <c r="AG887" s="100"/>
    </row>
    <row r="888" spans="1:33" s="1" customFormat="1" ht="15" hidden="1" customHeight="1" x14ac:dyDescent="0.25">
      <c r="A888" s="100"/>
      <c r="B888" s="100"/>
      <c r="N888" s="100"/>
      <c r="O888" s="100"/>
      <c r="AG888" s="100"/>
    </row>
    <row r="889" spans="1:33" s="1" customFormat="1" ht="15" hidden="1" customHeight="1" x14ac:dyDescent="0.25">
      <c r="A889" s="100"/>
      <c r="B889" s="100"/>
      <c r="N889" s="100"/>
      <c r="O889" s="100"/>
      <c r="AG889" s="100"/>
    </row>
    <row r="890" spans="1:33" s="1" customFormat="1" ht="15" hidden="1" customHeight="1" x14ac:dyDescent="0.25">
      <c r="A890" s="100"/>
      <c r="B890" s="100"/>
      <c r="N890" s="100"/>
      <c r="O890" s="100"/>
      <c r="AG890" s="100"/>
    </row>
    <row r="891" spans="1:33" s="1" customFormat="1" ht="15" hidden="1" customHeight="1" x14ac:dyDescent="0.25">
      <c r="A891" s="100"/>
      <c r="B891" s="100"/>
      <c r="N891" s="100"/>
      <c r="O891" s="100"/>
      <c r="AG891" s="100"/>
    </row>
    <row r="892" spans="1:33" s="1" customFormat="1" ht="15" hidden="1" customHeight="1" x14ac:dyDescent="0.25">
      <c r="A892" s="100"/>
      <c r="B892" s="100"/>
      <c r="N892" s="100"/>
      <c r="O892" s="100"/>
      <c r="AG892" s="100"/>
    </row>
    <row r="893" spans="1:33" s="1" customFormat="1" ht="15" hidden="1" customHeight="1" x14ac:dyDescent="0.25">
      <c r="A893" s="100"/>
      <c r="B893" s="100"/>
      <c r="N893" s="100"/>
      <c r="O893" s="100"/>
      <c r="AG893" s="100"/>
    </row>
    <row r="894" spans="1:33" s="1" customFormat="1" ht="15" hidden="1" customHeight="1" x14ac:dyDescent="0.25">
      <c r="A894" s="100"/>
      <c r="B894" s="100"/>
      <c r="N894" s="100"/>
      <c r="O894" s="100"/>
      <c r="AG894" s="100"/>
    </row>
    <row r="895" spans="1:33" s="1" customFormat="1" ht="15" hidden="1" customHeight="1" x14ac:dyDescent="0.25">
      <c r="A895" s="100"/>
      <c r="B895" s="100"/>
      <c r="N895" s="100"/>
      <c r="O895" s="100"/>
      <c r="AG895" s="100"/>
    </row>
    <row r="896" spans="1:33" s="1" customFormat="1" ht="15" hidden="1" customHeight="1" x14ac:dyDescent="0.25">
      <c r="A896" s="100"/>
      <c r="B896" s="100"/>
      <c r="N896" s="100"/>
      <c r="O896" s="100"/>
      <c r="AG896" s="100"/>
    </row>
    <row r="897" spans="1:33" s="1" customFormat="1" ht="15" hidden="1" customHeight="1" x14ac:dyDescent="0.25">
      <c r="A897" s="100"/>
      <c r="B897" s="100"/>
      <c r="N897" s="100"/>
      <c r="O897" s="100"/>
      <c r="AG897" s="100"/>
    </row>
    <row r="898" spans="1:33" s="1" customFormat="1" ht="15" hidden="1" customHeight="1" x14ac:dyDescent="0.25">
      <c r="A898" s="100"/>
      <c r="B898" s="100"/>
      <c r="N898" s="100"/>
      <c r="O898" s="100"/>
      <c r="AG898" s="100"/>
    </row>
    <row r="899" spans="1:33" s="1" customFormat="1" ht="15" hidden="1" customHeight="1" x14ac:dyDescent="0.25">
      <c r="A899" s="100"/>
      <c r="B899" s="100"/>
      <c r="N899" s="100"/>
      <c r="O899" s="100"/>
      <c r="AG899" s="100"/>
    </row>
    <row r="900" spans="1:33" s="1" customFormat="1" ht="15" hidden="1" customHeight="1" x14ac:dyDescent="0.25">
      <c r="A900" s="100"/>
      <c r="B900" s="100"/>
      <c r="N900" s="100"/>
      <c r="O900" s="100"/>
      <c r="AG900" s="100"/>
    </row>
    <row r="901" spans="1:33" s="1" customFormat="1" ht="15" hidden="1" customHeight="1" x14ac:dyDescent="0.25">
      <c r="A901" s="100"/>
      <c r="B901" s="100"/>
      <c r="N901" s="100"/>
      <c r="O901" s="100"/>
      <c r="AG901" s="100"/>
    </row>
    <row r="902" spans="1:33" s="1" customFormat="1" ht="15" hidden="1" customHeight="1" x14ac:dyDescent="0.25">
      <c r="A902" s="100"/>
      <c r="B902" s="100"/>
      <c r="N902" s="100"/>
      <c r="O902" s="100"/>
      <c r="AG902" s="100"/>
    </row>
    <row r="903" spans="1:33" s="1" customFormat="1" ht="15" hidden="1" customHeight="1" x14ac:dyDescent="0.25">
      <c r="A903" s="100"/>
      <c r="B903" s="100"/>
      <c r="N903" s="100"/>
      <c r="O903" s="100"/>
      <c r="AG903" s="100"/>
    </row>
    <row r="904" spans="1:33" s="1" customFormat="1" ht="15" hidden="1" customHeight="1" x14ac:dyDescent="0.25">
      <c r="A904" s="100"/>
      <c r="B904" s="100"/>
      <c r="N904" s="100"/>
      <c r="O904" s="100"/>
      <c r="AG904" s="100"/>
    </row>
    <row r="905" spans="1:33" s="1" customFormat="1" ht="15" hidden="1" customHeight="1" x14ac:dyDescent="0.25">
      <c r="A905" s="100"/>
      <c r="B905" s="100"/>
      <c r="N905" s="100"/>
      <c r="O905" s="100"/>
      <c r="AG905" s="100"/>
    </row>
    <row r="906" spans="1:33" s="1" customFormat="1" ht="15" hidden="1" customHeight="1" x14ac:dyDescent="0.25">
      <c r="A906" s="100"/>
      <c r="B906" s="100"/>
      <c r="N906" s="100"/>
      <c r="O906" s="100"/>
      <c r="AG906" s="100"/>
    </row>
    <row r="907" spans="1:33" s="1" customFormat="1" ht="15" hidden="1" customHeight="1" x14ac:dyDescent="0.25">
      <c r="A907" s="100"/>
      <c r="B907" s="100"/>
      <c r="N907" s="100"/>
      <c r="O907" s="100"/>
      <c r="AG907" s="100"/>
    </row>
    <row r="908" spans="1:33" s="1" customFormat="1" ht="15" hidden="1" customHeight="1" x14ac:dyDescent="0.25">
      <c r="A908" s="100"/>
      <c r="B908" s="100"/>
      <c r="N908" s="100"/>
      <c r="O908" s="100"/>
      <c r="AG908" s="100"/>
    </row>
    <row r="909" spans="1:33" s="1" customFormat="1" ht="15" hidden="1" customHeight="1" x14ac:dyDescent="0.25">
      <c r="A909" s="100"/>
      <c r="B909" s="100"/>
      <c r="N909" s="100"/>
      <c r="O909" s="100"/>
      <c r="AG909" s="100"/>
    </row>
    <row r="910" spans="1:33" s="1" customFormat="1" ht="15" hidden="1" customHeight="1" x14ac:dyDescent="0.25">
      <c r="A910" s="100"/>
      <c r="B910" s="100"/>
      <c r="N910" s="100"/>
      <c r="O910" s="100"/>
      <c r="AG910" s="100"/>
    </row>
    <row r="911" spans="1:33" s="1" customFormat="1" ht="15" hidden="1" customHeight="1" x14ac:dyDescent="0.25">
      <c r="A911" s="100"/>
      <c r="B911" s="100"/>
      <c r="N911" s="100"/>
      <c r="O911" s="100"/>
      <c r="AG911" s="100"/>
    </row>
    <row r="912" spans="1:33" s="1" customFormat="1" ht="15" hidden="1" customHeight="1" x14ac:dyDescent="0.25">
      <c r="A912" s="100"/>
      <c r="B912" s="100"/>
      <c r="N912" s="100"/>
      <c r="O912" s="100"/>
      <c r="AG912" s="100"/>
    </row>
    <row r="913" spans="1:33" s="1" customFormat="1" ht="15" hidden="1" customHeight="1" x14ac:dyDescent="0.25">
      <c r="A913" s="100"/>
      <c r="B913" s="100"/>
      <c r="N913" s="100"/>
      <c r="O913" s="100"/>
      <c r="AG913" s="100"/>
    </row>
    <row r="914" spans="1:33" s="1" customFormat="1" ht="15" hidden="1" customHeight="1" x14ac:dyDescent="0.25">
      <c r="A914" s="100"/>
      <c r="B914" s="100"/>
      <c r="N914" s="100"/>
      <c r="O914" s="100"/>
      <c r="AG914" s="100"/>
    </row>
    <row r="915" spans="1:33" s="1" customFormat="1" ht="15" hidden="1" customHeight="1" x14ac:dyDescent="0.25">
      <c r="A915" s="100"/>
      <c r="B915" s="100"/>
      <c r="N915" s="100"/>
      <c r="O915" s="100"/>
      <c r="AG915" s="100"/>
    </row>
    <row r="916" spans="1:33" s="1" customFormat="1" ht="15" hidden="1" customHeight="1" x14ac:dyDescent="0.25">
      <c r="A916" s="100"/>
      <c r="B916" s="100"/>
      <c r="N916" s="100"/>
      <c r="O916" s="100"/>
      <c r="AG916" s="100"/>
    </row>
    <row r="917" spans="1:33" s="1" customFormat="1" ht="15" hidden="1" customHeight="1" x14ac:dyDescent="0.25">
      <c r="A917" s="100"/>
      <c r="B917" s="100"/>
      <c r="N917" s="100"/>
      <c r="O917" s="100"/>
      <c r="AG917" s="100"/>
    </row>
    <row r="918" spans="1:33" s="1" customFormat="1" ht="15" hidden="1" customHeight="1" x14ac:dyDescent="0.25">
      <c r="A918" s="100"/>
      <c r="B918" s="100"/>
      <c r="N918" s="100"/>
      <c r="O918" s="100"/>
      <c r="AG918" s="100"/>
    </row>
    <row r="919" spans="1:33" s="1" customFormat="1" ht="15" hidden="1" customHeight="1" x14ac:dyDescent="0.25">
      <c r="A919" s="100"/>
      <c r="B919" s="100"/>
      <c r="N919" s="100"/>
      <c r="O919" s="100"/>
      <c r="AG919" s="100"/>
    </row>
    <row r="920" spans="1:33" s="1" customFormat="1" ht="15" hidden="1" customHeight="1" x14ac:dyDescent="0.25">
      <c r="A920" s="100"/>
      <c r="B920" s="100"/>
      <c r="N920" s="100"/>
      <c r="O920" s="100"/>
      <c r="AG920" s="100"/>
    </row>
    <row r="921" spans="1:33" s="1" customFormat="1" ht="15" hidden="1" customHeight="1" x14ac:dyDescent="0.25">
      <c r="A921" s="100"/>
      <c r="B921" s="100"/>
      <c r="N921" s="100"/>
      <c r="O921" s="100"/>
      <c r="AG921" s="100"/>
    </row>
    <row r="922" spans="1:33" s="1" customFormat="1" ht="15" hidden="1" customHeight="1" x14ac:dyDescent="0.25">
      <c r="A922" s="100"/>
      <c r="B922" s="100"/>
      <c r="N922" s="100"/>
      <c r="O922" s="100"/>
      <c r="AG922" s="100"/>
    </row>
    <row r="923" spans="1:33" s="1" customFormat="1" ht="15" hidden="1" customHeight="1" x14ac:dyDescent="0.25">
      <c r="A923" s="100"/>
      <c r="B923" s="100"/>
      <c r="N923" s="100"/>
      <c r="O923" s="100"/>
      <c r="AG923" s="100"/>
    </row>
    <row r="924" spans="1:33" s="1" customFormat="1" ht="15" hidden="1" customHeight="1" x14ac:dyDescent="0.25">
      <c r="A924" s="100"/>
      <c r="B924" s="100"/>
      <c r="N924" s="100"/>
      <c r="O924" s="100"/>
      <c r="AG924" s="100"/>
    </row>
    <row r="925" spans="1:33" s="1" customFormat="1" ht="15" hidden="1" customHeight="1" x14ac:dyDescent="0.25">
      <c r="A925" s="100"/>
      <c r="B925" s="100"/>
      <c r="N925" s="100"/>
      <c r="O925" s="100"/>
      <c r="AG925" s="100"/>
    </row>
    <row r="926" spans="1:33" s="1" customFormat="1" ht="15" hidden="1" customHeight="1" x14ac:dyDescent="0.25">
      <c r="A926" s="100"/>
      <c r="B926" s="100"/>
      <c r="N926" s="100"/>
      <c r="O926" s="100"/>
      <c r="AG926" s="100"/>
    </row>
    <row r="927" spans="1:33" s="1" customFormat="1" ht="15" hidden="1" customHeight="1" x14ac:dyDescent="0.25">
      <c r="A927" s="100"/>
      <c r="B927" s="100"/>
      <c r="N927" s="100"/>
      <c r="O927" s="100"/>
      <c r="AG927" s="100"/>
    </row>
    <row r="928" spans="1:33" s="1" customFormat="1" ht="15" hidden="1" customHeight="1" x14ac:dyDescent="0.25">
      <c r="A928" s="100"/>
      <c r="B928" s="100"/>
      <c r="N928" s="100"/>
      <c r="O928" s="100"/>
      <c r="AG928" s="100"/>
    </row>
    <row r="929" spans="1:33" s="1" customFormat="1" ht="15" hidden="1" customHeight="1" x14ac:dyDescent="0.25">
      <c r="A929" s="100"/>
      <c r="B929" s="100"/>
      <c r="N929" s="100"/>
      <c r="O929" s="100"/>
      <c r="AG929" s="100"/>
    </row>
    <row r="930" spans="1:33" s="1" customFormat="1" ht="15" hidden="1" customHeight="1" x14ac:dyDescent="0.25">
      <c r="A930" s="100"/>
      <c r="B930" s="100"/>
      <c r="N930" s="100"/>
      <c r="O930" s="100"/>
      <c r="AG930" s="100"/>
    </row>
    <row r="931" spans="1:33" s="1" customFormat="1" ht="15" hidden="1" customHeight="1" x14ac:dyDescent="0.25">
      <c r="A931" s="100"/>
      <c r="B931" s="100"/>
      <c r="N931" s="100"/>
      <c r="O931" s="100"/>
      <c r="AG931" s="100"/>
    </row>
    <row r="932" spans="1:33" s="1" customFormat="1" ht="15" hidden="1" customHeight="1" x14ac:dyDescent="0.25">
      <c r="A932" s="100"/>
      <c r="B932" s="100"/>
      <c r="N932" s="100"/>
      <c r="O932" s="100"/>
      <c r="AG932" s="100"/>
    </row>
    <row r="933" spans="1:33" s="1" customFormat="1" ht="15" hidden="1" customHeight="1" x14ac:dyDescent="0.25">
      <c r="A933" s="100"/>
      <c r="B933" s="100"/>
      <c r="N933" s="100"/>
      <c r="O933" s="100"/>
      <c r="AG933" s="100"/>
    </row>
    <row r="934" spans="1:33" s="1" customFormat="1" ht="15" hidden="1" customHeight="1" x14ac:dyDescent="0.25">
      <c r="A934" s="100"/>
      <c r="B934" s="100"/>
      <c r="N934" s="100"/>
      <c r="O934" s="100"/>
      <c r="AG934" s="100"/>
    </row>
    <row r="935" spans="1:33" s="1" customFormat="1" ht="15" hidden="1" customHeight="1" x14ac:dyDescent="0.25">
      <c r="A935" s="100"/>
      <c r="B935" s="100"/>
      <c r="N935" s="100"/>
      <c r="O935" s="100"/>
      <c r="AG935" s="100"/>
    </row>
    <row r="936" spans="1:33" s="1" customFormat="1" ht="15" hidden="1" customHeight="1" x14ac:dyDescent="0.25">
      <c r="A936" s="100"/>
      <c r="B936" s="100"/>
      <c r="N936" s="100"/>
      <c r="O936" s="100"/>
      <c r="AG936" s="100"/>
    </row>
    <row r="937" spans="1:33" s="1" customFormat="1" ht="15" hidden="1" customHeight="1" x14ac:dyDescent="0.25">
      <c r="A937" s="100"/>
      <c r="B937" s="100"/>
      <c r="N937" s="100"/>
      <c r="O937" s="100"/>
      <c r="AG937" s="100"/>
    </row>
    <row r="938" spans="1:33" s="1" customFormat="1" ht="15" hidden="1" customHeight="1" x14ac:dyDescent="0.25">
      <c r="A938" s="100"/>
      <c r="B938" s="100"/>
      <c r="N938" s="100"/>
      <c r="O938" s="100"/>
      <c r="AG938" s="100"/>
    </row>
    <row r="939" spans="1:33" s="1" customFormat="1" ht="15" hidden="1" customHeight="1" x14ac:dyDescent="0.25">
      <c r="A939" s="100"/>
      <c r="B939" s="100"/>
      <c r="N939" s="100"/>
      <c r="O939" s="100"/>
      <c r="AG939" s="100"/>
    </row>
    <row r="940" spans="1:33" s="1" customFormat="1" ht="15" hidden="1" customHeight="1" x14ac:dyDescent="0.25">
      <c r="A940" s="100"/>
      <c r="B940" s="100"/>
      <c r="N940" s="100"/>
      <c r="O940" s="100"/>
      <c r="AG940" s="100"/>
    </row>
    <row r="941" spans="1:33" s="1" customFormat="1" ht="15" hidden="1" customHeight="1" x14ac:dyDescent="0.25">
      <c r="A941" s="100"/>
      <c r="B941" s="100"/>
      <c r="N941" s="100"/>
      <c r="O941" s="100"/>
      <c r="AG941" s="100"/>
    </row>
    <row r="942" spans="1:33" s="1" customFormat="1" ht="15" hidden="1" customHeight="1" x14ac:dyDescent="0.25">
      <c r="A942" s="100"/>
      <c r="B942" s="100"/>
      <c r="N942" s="100"/>
      <c r="O942" s="100"/>
      <c r="AG942" s="100"/>
    </row>
    <row r="943" spans="1:33" s="1" customFormat="1" ht="15" hidden="1" customHeight="1" x14ac:dyDescent="0.25">
      <c r="A943" s="100"/>
      <c r="B943" s="100"/>
      <c r="N943" s="100"/>
      <c r="O943" s="100"/>
      <c r="AG943" s="100"/>
    </row>
    <row r="944" spans="1:33" s="1" customFormat="1" ht="15" hidden="1" customHeight="1" x14ac:dyDescent="0.25">
      <c r="A944" s="100"/>
      <c r="B944" s="100"/>
      <c r="N944" s="100"/>
      <c r="O944" s="100"/>
      <c r="AG944" s="100"/>
    </row>
    <row r="945" spans="1:33" s="1" customFormat="1" ht="15" hidden="1" customHeight="1" x14ac:dyDescent="0.25">
      <c r="A945" s="100"/>
      <c r="B945" s="100"/>
      <c r="N945" s="100"/>
      <c r="O945" s="100"/>
      <c r="AG945" s="100"/>
    </row>
    <row r="946" spans="1:33" s="1" customFormat="1" ht="15" hidden="1" customHeight="1" x14ac:dyDescent="0.25">
      <c r="A946" s="100"/>
      <c r="B946" s="100"/>
      <c r="N946" s="100"/>
      <c r="O946" s="100"/>
      <c r="AG946" s="100"/>
    </row>
    <row r="947" spans="1:33" s="1" customFormat="1" ht="15" hidden="1" customHeight="1" x14ac:dyDescent="0.25">
      <c r="A947" s="100"/>
      <c r="B947" s="100"/>
      <c r="N947" s="100"/>
      <c r="O947" s="100"/>
      <c r="AG947" s="100"/>
    </row>
    <row r="948" spans="1:33" s="1" customFormat="1" ht="15" hidden="1" customHeight="1" x14ac:dyDescent="0.25">
      <c r="A948" s="100"/>
      <c r="B948" s="100"/>
      <c r="N948" s="100"/>
      <c r="O948" s="100"/>
      <c r="AG948" s="100"/>
    </row>
    <row r="949" spans="1:33" s="1" customFormat="1" ht="15" hidden="1" customHeight="1" x14ac:dyDescent="0.25">
      <c r="A949" s="100"/>
      <c r="B949" s="100"/>
      <c r="N949" s="100"/>
      <c r="O949" s="100"/>
      <c r="AG949" s="100"/>
    </row>
    <row r="950" spans="1:33" s="1" customFormat="1" ht="15" hidden="1" customHeight="1" x14ac:dyDescent="0.25">
      <c r="A950" s="100"/>
      <c r="B950" s="100"/>
      <c r="N950" s="100"/>
      <c r="O950" s="100"/>
      <c r="AG950" s="100"/>
    </row>
    <row r="951" spans="1:33" s="1" customFormat="1" ht="15" hidden="1" customHeight="1" x14ac:dyDescent="0.25">
      <c r="A951" s="100"/>
      <c r="B951" s="100"/>
      <c r="N951" s="100"/>
      <c r="O951" s="100"/>
      <c r="AG951" s="100"/>
    </row>
    <row r="952" spans="1:33" s="1" customFormat="1" ht="15" hidden="1" customHeight="1" x14ac:dyDescent="0.25">
      <c r="A952" s="100"/>
      <c r="B952" s="100"/>
      <c r="N952" s="100"/>
      <c r="O952" s="100"/>
      <c r="AG952" s="100"/>
    </row>
    <row r="953" spans="1:33" s="1" customFormat="1" ht="15" hidden="1" customHeight="1" x14ac:dyDescent="0.25">
      <c r="A953" s="100"/>
      <c r="B953" s="100"/>
      <c r="N953" s="100"/>
      <c r="O953" s="100"/>
      <c r="AG953" s="100"/>
    </row>
    <row r="954" spans="1:33" s="1" customFormat="1" ht="15" hidden="1" customHeight="1" x14ac:dyDescent="0.25">
      <c r="A954" s="100"/>
      <c r="B954" s="100"/>
      <c r="N954" s="100"/>
      <c r="O954" s="100"/>
      <c r="AG954" s="100"/>
    </row>
    <row r="955" spans="1:33" s="1" customFormat="1" ht="15" hidden="1" customHeight="1" x14ac:dyDescent="0.25">
      <c r="A955" s="100"/>
      <c r="B955" s="100"/>
      <c r="N955" s="100"/>
      <c r="O955" s="100"/>
      <c r="AG955" s="100"/>
    </row>
    <row r="956" spans="1:33" s="1" customFormat="1" ht="15" hidden="1" customHeight="1" x14ac:dyDescent="0.25">
      <c r="A956" s="100"/>
      <c r="B956" s="100"/>
      <c r="N956" s="100"/>
      <c r="O956" s="100"/>
      <c r="AG956" s="100"/>
    </row>
    <row r="957" spans="1:33" s="1" customFormat="1" ht="15" hidden="1" customHeight="1" x14ac:dyDescent="0.25">
      <c r="A957" s="100"/>
      <c r="B957" s="100"/>
      <c r="N957" s="100"/>
      <c r="O957" s="100"/>
      <c r="AG957" s="100"/>
    </row>
    <row r="958" spans="1:33" s="1" customFormat="1" ht="15" hidden="1" customHeight="1" x14ac:dyDescent="0.25">
      <c r="A958" s="100"/>
      <c r="B958" s="100"/>
      <c r="N958" s="100"/>
      <c r="O958" s="100"/>
      <c r="AG958" s="100"/>
    </row>
    <row r="959" spans="1:33" s="1" customFormat="1" ht="15" hidden="1" customHeight="1" x14ac:dyDescent="0.25">
      <c r="A959" s="100"/>
      <c r="B959" s="100"/>
      <c r="N959" s="100"/>
      <c r="O959" s="100"/>
      <c r="AG959" s="100"/>
    </row>
    <row r="960" spans="1:33" s="1" customFormat="1" ht="15" hidden="1" customHeight="1" x14ac:dyDescent="0.25">
      <c r="A960" s="100"/>
      <c r="B960" s="100"/>
      <c r="N960" s="100"/>
      <c r="O960" s="100"/>
      <c r="AG960" s="100"/>
    </row>
    <row r="961" spans="1:33" s="1" customFormat="1" ht="15" hidden="1" customHeight="1" x14ac:dyDescent="0.25">
      <c r="A961" s="100"/>
      <c r="B961" s="100"/>
      <c r="N961" s="100"/>
      <c r="O961" s="100"/>
      <c r="AG961" s="100"/>
    </row>
    <row r="962" spans="1:33" s="1" customFormat="1" ht="15" hidden="1" customHeight="1" x14ac:dyDescent="0.25">
      <c r="A962" s="100"/>
      <c r="B962" s="100"/>
      <c r="N962" s="100"/>
      <c r="O962" s="100"/>
      <c r="AG962" s="100"/>
    </row>
    <row r="963" spans="1:33" s="1" customFormat="1" ht="15" hidden="1" customHeight="1" x14ac:dyDescent="0.25">
      <c r="A963" s="100"/>
      <c r="B963" s="100"/>
      <c r="N963" s="100"/>
      <c r="O963" s="100"/>
      <c r="AG963" s="100"/>
    </row>
    <row r="964" spans="1:33" s="1" customFormat="1" ht="15" hidden="1" customHeight="1" x14ac:dyDescent="0.25">
      <c r="A964" s="100"/>
      <c r="B964" s="100"/>
      <c r="N964" s="100"/>
      <c r="O964" s="100"/>
      <c r="AG964" s="100"/>
    </row>
    <row r="965" spans="1:33" s="1" customFormat="1" ht="15" hidden="1" customHeight="1" x14ac:dyDescent="0.25">
      <c r="A965" s="100"/>
      <c r="B965" s="100"/>
      <c r="N965" s="100"/>
      <c r="O965" s="100"/>
      <c r="AG965" s="100"/>
    </row>
    <row r="966" spans="1:33" s="1" customFormat="1" ht="15" hidden="1" customHeight="1" x14ac:dyDescent="0.25">
      <c r="A966" s="100"/>
      <c r="B966" s="100"/>
      <c r="N966" s="100"/>
      <c r="O966" s="100"/>
      <c r="AG966" s="100"/>
    </row>
    <row r="967" spans="1:33" s="1" customFormat="1" ht="15" hidden="1" customHeight="1" x14ac:dyDescent="0.25">
      <c r="A967" s="100"/>
      <c r="B967" s="100"/>
      <c r="N967" s="100"/>
      <c r="O967" s="100"/>
      <c r="AG967" s="100"/>
    </row>
    <row r="968" spans="1:33" s="1" customFormat="1" ht="15" hidden="1" customHeight="1" x14ac:dyDescent="0.25">
      <c r="A968" s="100"/>
      <c r="B968" s="100"/>
      <c r="N968" s="100"/>
      <c r="O968" s="100"/>
      <c r="AG968" s="100"/>
    </row>
    <row r="969" spans="1:33" s="1" customFormat="1" ht="15" hidden="1" customHeight="1" x14ac:dyDescent="0.25">
      <c r="A969" s="100"/>
      <c r="B969" s="100"/>
      <c r="N969" s="100"/>
      <c r="O969" s="100"/>
      <c r="AG969" s="100"/>
    </row>
    <row r="970" spans="1:33" s="1" customFormat="1" ht="15" hidden="1" customHeight="1" x14ac:dyDescent="0.25">
      <c r="A970" s="100"/>
      <c r="B970" s="100"/>
      <c r="N970" s="100"/>
      <c r="O970" s="100"/>
      <c r="AG970" s="100"/>
    </row>
    <row r="971" spans="1:33" s="1" customFormat="1" ht="15" hidden="1" customHeight="1" x14ac:dyDescent="0.25">
      <c r="A971" s="100"/>
      <c r="B971" s="100"/>
      <c r="N971" s="100"/>
      <c r="O971" s="100"/>
      <c r="AG971" s="100"/>
    </row>
    <row r="972" spans="1:33" s="1" customFormat="1" ht="15" hidden="1" customHeight="1" x14ac:dyDescent="0.25">
      <c r="A972" s="100"/>
      <c r="B972" s="100"/>
      <c r="N972" s="100"/>
      <c r="O972" s="100"/>
      <c r="AG972" s="100"/>
    </row>
    <row r="973" spans="1:33" s="1" customFormat="1" ht="15" hidden="1" customHeight="1" x14ac:dyDescent="0.25">
      <c r="A973" s="100"/>
      <c r="B973" s="100"/>
      <c r="N973" s="100"/>
      <c r="O973" s="100"/>
      <c r="AG973" s="100"/>
    </row>
    <row r="974" spans="1:33" s="1" customFormat="1" ht="15" hidden="1" customHeight="1" x14ac:dyDescent="0.25">
      <c r="A974" s="100"/>
      <c r="B974" s="100"/>
      <c r="N974" s="100"/>
      <c r="O974" s="100"/>
      <c r="AG974" s="100"/>
    </row>
    <row r="975" spans="1:33" s="1" customFormat="1" ht="15" hidden="1" customHeight="1" x14ac:dyDescent="0.25">
      <c r="A975" s="100"/>
      <c r="B975" s="100"/>
      <c r="N975" s="100"/>
      <c r="O975" s="100"/>
      <c r="AG975" s="100"/>
    </row>
    <row r="976" spans="1:33" s="1" customFormat="1" ht="15" hidden="1" customHeight="1" x14ac:dyDescent="0.25">
      <c r="A976" s="100"/>
      <c r="B976" s="100"/>
      <c r="N976" s="100"/>
      <c r="O976" s="100"/>
      <c r="AG976" s="100"/>
    </row>
    <row r="977" spans="1:33" s="1" customFormat="1" ht="15" hidden="1" customHeight="1" x14ac:dyDescent="0.25">
      <c r="A977" s="100"/>
      <c r="B977" s="100"/>
      <c r="N977" s="100"/>
      <c r="O977" s="100"/>
      <c r="AG977" s="100"/>
    </row>
    <row r="978" spans="1:33" s="1" customFormat="1" ht="15" hidden="1" customHeight="1" x14ac:dyDescent="0.25">
      <c r="A978" s="100"/>
      <c r="B978" s="100"/>
      <c r="N978" s="100"/>
      <c r="O978" s="100"/>
      <c r="AG978" s="100"/>
    </row>
    <row r="979" spans="1:33" s="1" customFormat="1" ht="15" hidden="1" customHeight="1" x14ac:dyDescent="0.25">
      <c r="A979" s="100"/>
      <c r="B979" s="100"/>
      <c r="N979" s="100"/>
      <c r="O979" s="100"/>
      <c r="AG979" s="100"/>
    </row>
    <row r="980" spans="1:33" s="1" customFormat="1" ht="15" hidden="1" customHeight="1" x14ac:dyDescent="0.25">
      <c r="A980" s="100"/>
      <c r="B980" s="100"/>
      <c r="N980" s="100"/>
      <c r="O980" s="100"/>
      <c r="AG980" s="100"/>
    </row>
    <row r="981" spans="1:33" s="1" customFormat="1" ht="15" hidden="1" customHeight="1" x14ac:dyDescent="0.25">
      <c r="A981" s="100"/>
      <c r="B981" s="100"/>
      <c r="N981" s="100"/>
      <c r="O981" s="100"/>
      <c r="AG981" s="100"/>
    </row>
    <row r="982" spans="1:33" s="1" customFormat="1" ht="15" hidden="1" customHeight="1" x14ac:dyDescent="0.25">
      <c r="A982" s="100"/>
      <c r="B982" s="100"/>
      <c r="N982" s="100"/>
      <c r="O982" s="100"/>
      <c r="AG982" s="100"/>
    </row>
    <row r="983" spans="1:33" s="1" customFormat="1" ht="15" hidden="1" customHeight="1" x14ac:dyDescent="0.25">
      <c r="A983" s="100"/>
      <c r="B983" s="100"/>
      <c r="N983" s="100"/>
      <c r="O983" s="100"/>
      <c r="AG983" s="100"/>
    </row>
    <row r="984" spans="1:33" s="1" customFormat="1" ht="15" hidden="1" customHeight="1" x14ac:dyDescent="0.25">
      <c r="A984" s="100"/>
      <c r="B984" s="100"/>
      <c r="N984" s="100"/>
      <c r="O984" s="100"/>
      <c r="AG984" s="100"/>
    </row>
    <row r="985" spans="1:33" s="1" customFormat="1" ht="15" hidden="1" customHeight="1" x14ac:dyDescent="0.25">
      <c r="A985" s="100"/>
      <c r="B985" s="100"/>
      <c r="N985" s="100"/>
      <c r="O985" s="100"/>
      <c r="AG985" s="100"/>
    </row>
    <row r="986" spans="1:33" s="1" customFormat="1" ht="15" hidden="1" customHeight="1" x14ac:dyDescent="0.25">
      <c r="A986" s="100"/>
      <c r="B986" s="100"/>
      <c r="N986" s="100"/>
      <c r="O986" s="100"/>
      <c r="AG986" s="100"/>
    </row>
    <row r="987" spans="1:33" s="1" customFormat="1" ht="15" hidden="1" customHeight="1" x14ac:dyDescent="0.25">
      <c r="A987" s="100"/>
      <c r="B987" s="100"/>
      <c r="N987" s="100"/>
      <c r="O987" s="100"/>
      <c r="AG987" s="100"/>
    </row>
    <row r="988" spans="1:33" s="1" customFormat="1" ht="15" hidden="1" customHeight="1" x14ac:dyDescent="0.25">
      <c r="A988" s="100"/>
      <c r="B988" s="100"/>
      <c r="N988" s="100"/>
      <c r="O988" s="100"/>
      <c r="AG988" s="100"/>
    </row>
    <row r="989" spans="1:33" s="1" customFormat="1" ht="15" hidden="1" customHeight="1" x14ac:dyDescent="0.25">
      <c r="A989" s="100"/>
      <c r="B989" s="100"/>
      <c r="N989" s="100"/>
      <c r="O989" s="100"/>
      <c r="AG989" s="100"/>
    </row>
    <row r="990" spans="1:33" s="1" customFormat="1" ht="15" hidden="1" customHeight="1" x14ac:dyDescent="0.25">
      <c r="A990" s="100"/>
      <c r="B990" s="100"/>
      <c r="N990" s="100"/>
      <c r="O990" s="100"/>
      <c r="AG990" s="100"/>
    </row>
    <row r="991" spans="1:33" s="1" customFormat="1" ht="15" hidden="1" customHeight="1" x14ac:dyDescent="0.25">
      <c r="A991" s="100"/>
      <c r="B991" s="100"/>
      <c r="N991" s="100"/>
      <c r="O991" s="100"/>
      <c r="AG991" s="100"/>
    </row>
    <row r="992" spans="1:33" s="1" customFormat="1" ht="15" hidden="1" customHeight="1" x14ac:dyDescent="0.25">
      <c r="A992" s="100"/>
      <c r="B992" s="100"/>
      <c r="N992" s="100"/>
      <c r="O992" s="100"/>
      <c r="AG992" s="100"/>
    </row>
    <row r="993" spans="1:33" s="1" customFormat="1" ht="15" hidden="1" customHeight="1" x14ac:dyDescent="0.25">
      <c r="A993" s="100"/>
      <c r="B993" s="100"/>
      <c r="N993" s="100"/>
      <c r="O993" s="100"/>
      <c r="AG993" s="100"/>
    </row>
    <row r="994" spans="1:33" s="1" customFormat="1" ht="15" hidden="1" customHeight="1" x14ac:dyDescent="0.25">
      <c r="A994" s="100"/>
      <c r="B994" s="100"/>
      <c r="N994" s="100"/>
      <c r="O994" s="100"/>
      <c r="AG994" s="100"/>
    </row>
    <row r="995" spans="1:33" s="1" customFormat="1" ht="15" hidden="1" customHeight="1" x14ac:dyDescent="0.25">
      <c r="A995" s="100"/>
      <c r="B995" s="100"/>
      <c r="N995" s="100"/>
      <c r="O995" s="100"/>
      <c r="AG995" s="100"/>
    </row>
    <row r="996" spans="1:33" s="1" customFormat="1" ht="15" hidden="1" customHeight="1" x14ac:dyDescent="0.25">
      <c r="A996" s="100"/>
      <c r="B996" s="100"/>
      <c r="N996" s="100"/>
      <c r="O996" s="100"/>
      <c r="AG996" s="100"/>
    </row>
    <row r="997" spans="1:33" s="1" customFormat="1" ht="15" hidden="1" customHeight="1" x14ac:dyDescent="0.25">
      <c r="A997" s="100"/>
      <c r="B997" s="100"/>
      <c r="N997" s="100"/>
      <c r="O997" s="100"/>
      <c r="AG997" s="100"/>
    </row>
    <row r="998" spans="1:33" s="1" customFormat="1" ht="15" hidden="1" customHeight="1" x14ac:dyDescent="0.25">
      <c r="A998" s="100"/>
      <c r="B998" s="100"/>
      <c r="N998" s="100"/>
      <c r="O998" s="100"/>
      <c r="AG998" s="100"/>
    </row>
    <row r="999" spans="1:33" s="1" customFormat="1" ht="15" hidden="1" customHeight="1" x14ac:dyDescent="0.25">
      <c r="A999" s="100"/>
      <c r="B999" s="100"/>
      <c r="N999" s="100"/>
      <c r="O999" s="100"/>
      <c r="AG999" s="100"/>
    </row>
    <row r="1000" spans="1:33" s="1" customFormat="1" ht="15" hidden="1" customHeight="1" x14ac:dyDescent="0.25">
      <c r="A1000" s="100"/>
      <c r="B1000" s="100"/>
      <c r="N1000" s="100"/>
      <c r="O1000" s="100"/>
      <c r="AG1000" s="100"/>
    </row>
    <row r="1001" spans="1:33" s="1" customFormat="1" ht="15" hidden="1" customHeight="1" x14ac:dyDescent="0.25">
      <c r="A1001" s="100"/>
      <c r="B1001" s="100"/>
      <c r="N1001" s="100"/>
      <c r="O1001" s="100"/>
      <c r="AG1001" s="100"/>
    </row>
    <row r="1002" spans="1:33" s="1" customFormat="1" ht="15" hidden="1" customHeight="1" x14ac:dyDescent="0.25">
      <c r="A1002" s="100"/>
      <c r="B1002" s="100"/>
      <c r="N1002" s="100"/>
      <c r="O1002" s="100"/>
      <c r="AG1002" s="100"/>
    </row>
    <row r="1003" spans="1:33" s="1" customFormat="1" ht="15" hidden="1" customHeight="1" x14ac:dyDescent="0.25">
      <c r="A1003" s="100"/>
      <c r="B1003" s="100"/>
      <c r="N1003" s="100"/>
      <c r="O1003" s="100"/>
      <c r="AG1003" s="100"/>
    </row>
    <row r="1004" spans="1:33" s="1" customFormat="1" ht="15" hidden="1" customHeight="1" x14ac:dyDescent="0.25">
      <c r="A1004" s="100"/>
      <c r="B1004" s="100"/>
      <c r="N1004" s="100"/>
      <c r="O1004" s="100"/>
      <c r="AG1004" s="100"/>
    </row>
    <row r="1005" spans="1:33" s="1" customFormat="1" ht="15" hidden="1" customHeight="1" x14ac:dyDescent="0.25">
      <c r="A1005" s="100"/>
      <c r="B1005" s="100"/>
      <c r="N1005" s="100"/>
      <c r="O1005" s="100"/>
      <c r="AG1005" s="100"/>
    </row>
    <row r="1006" spans="1:33" s="1" customFormat="1" ht="15" hidden="1" customHeight="1" x14ac:dyDescent="0.25">
      <c r="A1006" s="100"/>
      <c r="B1006" s="100"/>
      <c r="N1006" s="100"/>
      <c r="O1006" s="100"/>
      <c r="AG1006" s="100"/>
    </row>
    <row r="1007" spans="1:33" s="1" customFormat="1" ht="15" hidden="1" customHeight="1" x14ac:dyDescent="0.25">
      <c r="A1007" s="100"/>
      <c r="B1007" s="100"/>
      <c r="N1007" s="100"/>
      <c r="O1007" s="100"/>
      <c r="AG1007" s="100"/>
    </row>
    <row r="1008" spans="1:33" s="1" customFormat="1" ht="15" hidden="1" customHeight="1" x14ac:dyDescent="0.25">
      <c r="A1008" s="100"/>
      <c r="B1008" s="100"/>
      <c r="N1008" s="100"/>
      <c r="O1008" s="100"/>
      <c r="AG1008" s="100"/>
    </row>
    <row r="1009" spans="1:33" s="1" customFormat="1" ht="15" hidden="1" customHeight="1" x14ac:dyDescent="0.25">
      <c r="A1009" s="100"/>
      <c r="B1009" s="100"/>
      <c r="N1009" s="100"/>
      <c r="O1009" s="100"/>
      <c r="AG1009" s="100"/>
    </row>
    <row r="1010" spans="1:33" s="1" customFormat="1" ht="15" hidden="1" customHeight="1" x14ac:dyDescent="0.25">
      <c r="A1010" s="100"/>
      <c r="B1010" s="100"/>
      <c r="N1010" s="100"/>
      <c r="O1010" s="100"/>
      <c r="AG1010" s="100"/>
    </row>
    <row r="1011" spans="1:33" s="1" customFormat="1" ht="15" hidden="1" customHeight="1" x14ac:dyDescent="0.25">
      <c r="A1011" s="100"/>
      <c r="B1011" s="100"/>
      <c r="N1011" s="100"/>
      <c r="O1011" s="100"/>
      <c r="AG1011" s="100"/>
    </row>
    <row r="1012" spans="1:33" s="1" customFormat="1" ht="15" hidden="1" customHeight="1" x14ac:dyDescent="0.25">
      <c r="A1012" s="100"/>
      <c r="B1012" s="100"/>
      <c r="N1012" s="100"/>
      <c r="O1012" s="100"/>
      <c r="AG1012" s="100"/>
    </row>
    <row r="1013" spans="1:33" s="1" customFormat="1" ht="15" hidden="1" customHeight="1" x14ac:dyDescent="0.25">
      <c r="A1013" s="100"/>
      <c r="B1013" s="100"/>
      <c r="N1013" s="100"/>
      <c r="O1013" s="100"/>
      <c r="AG1013" s="100"/>
    </row>
    <row r="1014" spans="1:33" s="1" customFormat="1" ht="15" hidden="1" customHeight="1" x14ac:dyDescent="0.25">
      <c r="A1014" s="100"/>
      <c r="B1014" s="100"/>
      <c r="N1014" s="100"/>
      <c r="O1014" s="100"/>
      <c r="AG1014" s="100"/>
    </row>
    <row r="1015" spans="1:33" s="1" customFormat="1" ht="15" hidden="1" customHeight="1" x14ac:dyDescent="0.25">
      <c r="A1015" s="100"/>
      <c r="B1015" s="100"/>
      <c r="N1015" s="100"/>
      <c r="O1015" s="100"/>
      <c r="AG1015" s="100"/>
    </row>
    <row r="1016" spans="1:33" s="1" customFormat="1" ht="15" hidden="1" customHeight="1" x14ac:dyDescent="0.25">
      <c r="A1016" s="100"/>
      <c r="B1016" s="100"/>
      <c r="N1016" s="100"/>
      <c r="O1016" s="100"/>
      <c r="AG1016" s="100"/>
    </row>
    <row r="1017" spans="1:33" s="1" customFormat="1" ht="15" hidden="1" customHeight="1" x14ac:dyDescent="0.25">
      <c r="A1017" s="100"/>
      <c r="B1017" s="100"/>
      <c r="N1017" s="100"/>
      <c r="O1017" s="100"/>
      <c r="AG1017" s="100"/>
    </row>
    <row r="1018" spans="1:33" s="1" customFormat="1" ht="15" hidden="1" customHeight="1" x14ac:dyDescent="0.25">
      <c r="A1018" s="100"/>
      <c r="B1018" s="100"/>
      <c r="N1018" s="100"/>
      <c r="O1018" s="100"/>
      <c r="AG1018" s="100"/>
    </row>
    <row r="1019" spans="1:33" s="1" customFormat="1" ht="15" hidden="1" customHeight="1" x14ac:dyDescent="0.25">
      <c r="A1019" s="100"/>
      <c r="B1019" s="100"/>
      <c r="N1019" s="100"/>
      <c r="O1019" s="100"/>
      <c r="AG1019" s="100"/>
    </row>
    <row r="1020" spans="1:33" s="1" customFormat="1" ht="15" hidden="1" customHeight="1" x14ac:dyDescent="0.25">
      <c r="A1020" s="100"/>
      <c r="B1020" s="100"/>
      <c r="N1020" s="100"/>
      <c r="O1020" s="100"/>
      <c r="AG1020" s="100"/>
    </row>
    <row r="1021" spans="1:33" s="1" customFormat="1" ht="15" hidden="1" customHeight="1" x14ac:dyDescent="0.25">
      <c r="A1021" s="100"/>
      <c r="B1021" s="100"/>
      <c r="N1021" s="100"/>
      <c r="O1021" s="100"/>
      <c r="AG1021" s="100"/>
    </row>
    <row r="1022" spans="1:33" s="1" customFormat="1" ht="15" hidden="1" customHeight="1" x14ac:dyDescent="0.25">
      <c r="A1022" s="100"/>
      <c r="B1022" s="100"/>
      <c r="N1022" s="100"/>
      <c r="O1022" s="100"/>
      <c r="AG1022" s="100"/>
    </row>
    <row r="1023" spans="1:33" s="1" customFormat="1" ht="15" hidden="1" customHeight="1" x14ac:dyDescent="0.25">
      <c r="A1023" s="100"/>
      <c r="B1023" s="100"/>
      <c r="N1023" s="100"/>
      <c r="O1023" s="100"/>
      <c r="AG1023" s="100"/>
    </row>
    <row r="1024" spans="1:33" s="1" customFormat="1" ht="15" hidden="1" customHeight="1" x14ac:dyDescent="0.25">
      <c r="A1024" s="100"/>
      <c r="B1024" s="100"/>
      <c r="N1024" s="100"/>
      <c r="O1024" s="100"/>
      <c r="AG1024" s="100"/>
    </row>
    <row r="1025" spans="1:33" s="1" customFormat="1" ht="15" hidden="1" customHeight="1" x14ac:dyDescent="0.25">
      <c r="A1025" s="100"/>
      <c r="B1025" s="100"/>
      <c r="N1025" s="100"/>
      <c r="O1025" s="100"/>
      <c r="AG1025" s="100"/>
    </row>
    <row r="1026" spans="1:33" s="1" customFormat="1" ht="15" hidden="1" customHeight="1" x14ac:dyDescent="0.25">
      <c r="A1026" s="100"/>
      <c r="B1026" s="100"/>
      <c r="N1026" s="100"/>
      <c r="O1026" s="100"/>
      <c r="AG1026" s="100"/>
    </row>
    <row r="1027" spans="1:33" s="1" customFormat="1" ht="15" hidden="1" customHeight="1" x14ac:dyDescent="0.25">
      <c r="A1027" s="100"/>
      <c r="B1027" s="100"/>
      <c r="N1027" s="100"/>
      <c r="O1027" s="100"/>
      <c r="AG1027" s="100"/>
    </row>
    <row r="1028" spans="1:33" s="1" customFormat="1" ht="15" hidden="1" customHeight="1" x14ac:dyDescent="0.25">
      <c r="A1028" s="100"/>
      <c r="B1028" s="100"/>
      <c r="N1028" s="100"/>
      <c r="O1028" s="100"/>
      <c r="AG1028" s="100"/>
    </row>
    <row r="1029" spans="1:33" s="1" customFormat="1" ht="15" hidden="1" customHeight="1" x14ac:dyDescent="0.25">
      <c r="A1029" s="100"/>
      <c r="B1029" s="100"/>
      <c r="N1029" s="100"/>
      <c r="O1029" s="100"/>
      <c r="AG1029" s="100"/>
    </row>
    <row r="1030" spans="1:33" s="1" customFormat="1" ht="15" hidden="1" customHeight="1" x14ac:dyDescent="0.25">
      <c r="A1030" s="100"/>
      <c r="B1030" s="100"/>
      <c r="N1030" s="100"/>
      <c r="O1030" s="100"/>
      <c r="AG1030" s="100"/>
    </row>
    <row r="1031" spans="1:33" s="1" customFormat="1" ht="15" hidden="1" customHeight="1" x14ac:dyDescent="0.25">
      <c r="A1031" s="100"/>
      <c r="B1031" s="100"/>
      <c r="N1031" s="100"/>
      <c r="O1031" s="100"/>
      <c r="AG1031" s="100"/>
    </row>
    <row r="1032" spans="1:33" s="1" customFormat="1" ht="15" hidden="1" customHeight="1" x14ac:dyDescent="0.25">
      <c r="A1032" s="100"/>
      <c r="B1032" s="100"/>
      <c r="N1032" s="100"/>
      <c r="O1032" s="100"/>
      <c r="AG1032" s="100"/>
    </row>
    <row r="1033" spans="1:33" s="1" customFormat="1" ht="15" hidden="1" customHeight="1" x14ac:dyDescent="0.25">
      <c r="A1033" s="100"/>
      <c r="B1033" s="100"/>
      <c r="N1033" s="100"/>
      <c r="O1033" s="100"/>
      <c r="AG1033" s="100"/>
    </row>
    <row r="1034" spans="1:33" s="1" customFormat="1" ht="15" hidden="1" customHeight="1" x14ac:dyDescent="0.25">
      <c r="A1034" s="100"/>
      <c r="B1034" s="100"/>
      <c r="N1034" s="100"/>
      <c r="O1034" s="100"/>
      <c r="AG1034" s="100"/>
    </row>
    <row r="1035" spans="1:33" s="1" customFormat="1" ht="15" hidden="1" customHeight="1" x14ac:dyDescent="0.25">
      <c r="A1035" s="100"/>
      <c r="B1035" s="100"/>
      <c r="N1035" s="100"/>
      <c r="O1035" s="100"/>
      <c r="AG1035" s="100"/>
    </row>
    <row r="1036" spans="1:33" s="1" customFormat="1" ht="15" hidden="1" customHeight="1" x14ac:dyDescent="0.25">
      <c r="A1036" s="100"/>
      <c r="B1036" s="100"/>
      <c r="N1036" s="100"/>
      <c r="O1036" s="100"/>
      <c r="AG1036" s="100"/>
    </row>
    <row r="1037" spans="1:33" s="1" customFormat="1" ht="15" hidden="1" customHeight="1" x14ac:dyDescent="0.25">
      <c r="A1037" s="100"/>
      <c r="B1037" s="100"/>
      <c r="N1037" s="100"/>
      <c r="O1037" s="100"/>
      <c r="AG1037" s="100"/>
    </row>
    <row r="1038" spans="1:33" s="1" customFormat="1" ht="15" hidden="1" customHeight="1" x14ac:dyDescent="0.25">
      <c r="A1038" s="100"/>
      <c r="B1038" s="100"/>
      <c r="N1038" s="100"/>
      <c r="O1038" s="100"/>
      <c r="AG1038" s="100"/>
    </row>
    <row r="1039" spans="1:33" s="1" customFormat="1" ht="15" hidden="1" customHeight="1" x14ac:dyDescent="0.25">
      <c r="A1039" s="100"/>
      <c r="B1039" s="100"/>
      <c r="N1039" s="100"/>
      <c r="O1039" s="100"/>
      <c r="AG1039" s="100"/>
    </row>
    <row r="1040" spans="1:33" s="1" customFormat="1" ht="15" hidden="1" customHeight="1" x14ac:dyDescent="0.25">
      <c r="A1040" s="100"/>
      <c r="B1040" s="100"/>
      <c r="N1040" s="100"/>
      <c r="O1040" s="100"/>
      <c r="AG1040" s="100"/>
    </row>
    <row r="1041" spans="1:33" s="1" customFormat="1" ht="15" hidden="1" customHeight="1" x14ac:dyDescent="0.25">
      <c r="A1041" s="100"/>
      <c r="B1041" s="100"/>
      <c r="N1041" s="100"/>
      <c r="O1041" s="100"/>
      <c r="AG1041" s="100"/>
    </row>
    <row r="1042" spans="1:33" s="1" customFormat="1" ht="15" hidden="1" customHeight="1" x14ac:dyDescent="0.25">
      <c r="A1042" s="100"/>
      <c r="B1042" s="100"/>
      <c r="N1042" s="100"/>
      <c r="O1042" s="100"/>
      <c r="AG1042" s="100"/>
    </row>
    <row r="1043" spans="1:33" s="1" customFormat="1" ht="15" hidden="1" customHeight="1" x14ac:dyDescent="0.25">
      <c r="A1043" s="100"/>
      <c r="B1043" s="100"/>
      <c r="N1043" s="100"/>
      <c r="O1043" s="100"/>
      <c r="AG1043" s="100"/>
    </row>
    <row r="1044" spans="1:33" s="1" customFormat="1" ht="15" hidden="1" customHeight="1" x14ac:dyDescent="0.25">
      <c r="A1044" s="100"/>
      <c r="B1044" s="100"/>
      <c r="N1044" s="100"/>
      <c r="O1044" s="100"/>
      <c r="AG1044" s="100"/>
    </row>
    <row r="1045" spans="1:33" s="1" customFormat="1" ht="15" hidden="1" customHeight="1" x14ac:dyDescent="0.25">
      <c r="A1045" s="100"/>
      <c r="B1045" s="100"/>
      <c r="N1045" s="100"/>
      <c r="O1045" s="100"/>
      <c r="AG1045" s="100"/>
    </row>
    <row r="1046" spans="1:33" s="1" customFormat="1" ht="15" hidden="1" customHeight="1" x14ac:dyDescent="0.25">
      <c r="A1046" s="100"/>
      <c r="B1046" s="100"/>
      <c r="N1046" s="100"/>
      <c r="O1046" s="100"/>
      <c r="AG1046" s="100"/>
    </row>
    <row r="1047" spans="1:33" s="1" customFormat="1" ht="15" hidden="1" customHeight="1" x14ac:dyDescent="0.25">
      <c r="A1047" s="100"/>
      <c r="B1047" s="100"/>
      <c r="N1047" s="100"/>
      <c r="O1047" s="100"/>
      <c r="AG1047" s="100"/>
    </row>
    <row r="1048" spans="1:33" s="1" customFormat="1" ht="15" hidden="1" customHeight="1" x14ac:dyDescent="0.25">
      <c r="A1048" s="100"/>
      <c r="B1048" s="100"/>
      <c r="N1048" s="100"/>
      <c r="O1048" s="100"/>
      <c r="AG1048" s="100"/>
    </row>
    <row r="1049" spans="1:33" s="1" customFormat="1" ht="15" hidden="1" customHeight="1" x14ac:dyDescent="0.25">
      <c r="A1049" s="100"/>
      <c r="B1049" s="100"/>
      <c r="N1049" s="100"/>
      <c r="O1049" s="100"/>
      <c r="AG1049" s="100"/>
    </row>
    <row r="1050" spans="1:33" s="1" customFormat="1" ht="15" hidden="1" customHeight="1" x14ac:dyDescent="0.25">
      <c r="A1050" s="100"/>
      <c r="B1050" s="100"/>
      <c r="N1050" s="100"/>
      <c r="O1050" s="100"/>
      <c r="AG1050" s="100"/>
    </row>
    <row r="1051" spans="1:33" s="1" customFormat="1" ht="15" hidden="1" customHeight="1" x14ac:dyDescent="0.25">
      <c r="A1051" s="100"/>
      <c r="B1051" s="100"/>
      <c r="N1051" s="100"/>
      <c r="O1051" s="100"/>
      <c r="AG1051" s="100"/>
    </row>
    <row r="1052" spans="1:33" s="1" customFormat="1" ht="15" hidden="1" customHeight="1" x14ac:dyDescent="0.25">
      <c r="A1052" s="100"/>
      <c r="B1052" s="100"/>
      <c r="N1052" s="100"/>
      <c r="O1052" s="100"/>
      <c r="AG1052" s="100"/>
    </row>
    <row r="1053" spans="1:33" s="1" customFormat="1" ht="15" hidden="1" customHeight="1" x14ac:dyDescent="0.25">
      <c r="A1053" s="100"/>
      <c r="B1053" s="100"/>
      <c r="N1053" s="100"/>
      <c r="O1053" s="100"/>
      <c r="AG1053" s="100"/>
    </row>
    <row r="1054" spans="1:33" s="1" customFormat="1" ht="15" hidden="1" customHeight="1" x14ac:dyDescent="0.25">
      <c r="A1054" s="100"/>
      <c r="B1054" s="100"/>
      <c r="N1054" s="100"/>
      <c r="O1054" s="100"/>
      <c r="AG1054" s="100"/>
    </row>
    <row r="1055" spans="1:33" s="1" customFormat="1" ht="15" hidden="1" customHeight="1" x14ac:dyDescent="0.25">
      <c r="A1055" s="100"/>
      <c r="B1055" s="100"/>
      <c r="N1055" s="100"/>
      <c r="O1055" s="100"/>
      <c r="AG1055" s="100"/>
    </row>
    <row r="1056" spans="1:33" s="1" customFormat="1" ht="15" hidden="1" customHeight="1" x14ac:dyDescent="0.25">
      <c r="A1056" s="100"/>
      <c r="B1056" s="100"/>
      <c r="N1056" s="100"/>
      <c r="O1056" s="100"/>
      <c r="AG1056" s="100"/>
    </row>
    <row r="1057" spans="1:33" s="1" customFormat="1" ht="15" hidden="1" customHeight="1" x14ac:dyDescent="0.25">
      <c r="A1057" s="100"/>
      <c r="B1057" s="100"/>
      <c r="N1057" s="100"/>
      <c r="O1057" s="100"/>
      <c r="AG1057" s="100"/>
    </row>
    <row r="1058" spans="1:33" s="1" customFormat="1" ht="15" hidden="1" customHeight="1" x14ac:dyDescent="0.25">
      <c r="A1058" s="100"/>
      <c r="B1058" s="100"/>
      <c r="N1058" s="100"/>
      <c r="O1058" s="100"/>
      <c r="AG1058" s="100"/>
    </row>
    <row r="1059" spans="1:33" s="1" customFormat="1" ht="15" hidden="1" customHeight="1" x14ac:dyDescent="0.25">
      <c r="A1059" s="100"/>
      <c r="B1059" s="100"/>
      <c r="N1059" s="100"/>
      <c r="O1059" s="100"/>
      <c r="AG1059" s="100"/>
    </row>
    <row r="1060" spans="1:33" s="1" customFormat="1" ht="15" hidden="1" customHeight="1" x14ac:dyDescent="0.25">
      <c r="A1060" s="100"/>
      <c r="B1060" s="100"/>
      <c r="N1060" s="100"/>
      <c r="O1060" s="100"/>
      <c r="AG1060" s="100"/>
    </row>
    <row r="1061" spans="1:33" s="1" customFormat="1" ht="15" hidden="1" customHeight="1" x14ac:dyDescent="0.25">
      <c r="A1061" s="100"/>
      <c r="B1061" s="100"/>
      <c r="N1061" s="100"/>
      <c r="O1061" s="100"/>
      <c r="AG1061" s="100"/>
    </row>
    <row r="1062" spans="1:33" s="1" customFormat="1" ht="15" hidden="1" customHeight="1" x14ac:dyDescent="0.25">
      <c r="A1062" s="100"/>
      <c r="B1062" s="100"/>
      <c r="N1062" s="100"/>
      <c r="O1062" s="100"/>
      <c r="AG1062" s="100"/>
    </row>
    <row r="1063" spans="1:33" s="1" customFormat="1" ht="15" hidden="1" customHeight="1" x14ac:dyDescent="0.25">
      <c r="A1063" s="100"/>
      <c r="B1063" s="100"/>
      <c r="N1063" s="100"/>
      <c r="O1063" s="100"/>
      <c r="AG1063" s="100"/>
    </row>
    <row r="1064" spans="1:33" s="1" customFormat="1" ht="15" hidden="1" customHeight="1" x14ac:dyDescent="0.25">
      <c r="A1064" s="100"/>
      <c r="B1064" s="100"/>
      <c r="N1064" s="100"/>
      <c r="O1064" s="100"/>
      <c r="AG1064" s="100"/>
    </row>
    <row r="1065" spans="1:33" s="1" customFormat="1" ht="15" hidden="1" customHeight="1" x14ac:dyDescent="0.25">
      <c r="A1065" s="100"/>
      <c r="B1065" s="100"/>
      <c r="N1065" s="100"/>
      <c r="O1065" s="100"/>
      <c r="AG1065" s="100"/>
    </row>
    <row r="1066" spans="1:33" s="1" customFormat="1" ht="15" hidden="1" customHeight="1" x14ac:dyDescent="0.25">
      <c r="A1066" s="100"/>
      <c r="B1066" s="100"/>
      <c r="N1066" s="100"/>
      <c r="O1066" s="100"/>
      <c r="AG1066" s="100"/>
    </row>
    <row r="1067" spans="1:33" s="1" customFormat="1" ht="15" hidden="1" customHeight="1" x14ac:dyDescent="0.25">
      <c r="A1067" s="100"/>
      <c r="B1067" s="100"/>
      <c r="N1067" s="100"/>
      <c r="O1067" s="100"/>
      <c r="AG1067" s="100"/>
    </row>
    <row r="1068" spans="1:33" s="1" customFormat="1" ht="15" hidden="1" customHeight="1" x14ac:dyDescent="0.25">
      <c r="A1068" s="100"/>
      <c r="B1068" s="100"/>
      <c r="N1068" s="100"/>
      <c r="O1068" s="100"/>
      <c r="AG1068" s="100"/>
    </row>
    <row r="1069" spans="1:33" s="1" customFormat="1" ht="15" hidden="1" customHeight="1" x14ac:dyDescent="0.25">
      <c r="A1069" s="100"/>
      <c r="B1069" s="100"/>
      <c r="N1069" s="100"/>
      <c r="O1069" s="100"/>
      <c r="AG1069" s="100"/>
    </row>
    <row r="1070" spans="1:33" s="1" customFormat="1" ht="15" hidden="1" customHeight="1" x14ac:dyDescent="0.25">
      <c r="A1070" s="100"/>
      <c r="B1070" s="100"/>
      <c r="N1070" s="100"/>
      <c r="O1070" s="100"/>
      <c r="AG1070" s="100"/>
    </row>
    <row r="1071" spans="1:33" s="1" customFormat="1" ht="15" hidden="1" customHeight="1" x14ac:dyDescent="0.25">
      <c r="A1071" s="100"/>
      <c r="B1071" s="100"/>
      <c r="N1071" s="100"/>
      <c r="O1071" s="100"/>
      <c r="AG1071" s="100"/>
    </row>
    <row r="1072" spans="1:33" s="1" customFormat="1" ht="15" hidden="1" customHeight="1" x14ac:dyDescent="0.25">
      <c r="A1072" s="100"/>
      <c r="B1072" s="100"/>
      <c r="N1072" s="100"/>
      <c r="O1072" s="100"/>
      <c r="AG1072" s="100"/>
    </row>
    <row r="1073" spans="1:33" s="1" customFormat="1" ht="15" hidden="1" customHeight="1" x14ac:dyDescent="0.25">
      <c r="A1073" s="100"/>
      <c r="B1073" s="100"/>
      <c r="N1073" s="100"/>
      <c r="O1073" s="100"/>
      <c r="AG1073" s="100"/>
    </row>
    <row r="1074" spans="1:33" s="1" customFormat="1" ht="15" hidden="1" customHeight="1" x14ac:dyDescent="0.25">
      <c r="A1074" s="100"/>
      <c r="B1074" s="100"/>
      <c r="N1074" s="100"/>
      <c r="O1074" s="100"/>
      <c r="AG1074" s="100"/>
    </row>
    <row r="1075" spans="1:33" s="1" customFormat="1" ht="15" hidden="1" customHeight="1" x14ac:dyDescent="0.25">
      <c r="A1075" s="100"/>
      <c r="B1075" s="100"/>
      <c r="N1075" s="100"/>
      <c r="O1075" s="100"/>
      <c r="AG1075" s="100"/>
    </row>
    <row r="1076" spans="1:33" s="1" customFormat="1" ht="15" hidden="1" customHeight="1" x14ac:dyDescent="0.25">
      <c r="A1076" s="100"/>
      <c r="B1076" s="100"/>
      <c r="N1076" s="100"/>
      <c r="O1076" s="100"/>
      <c r="AG1076" s="100"/>
    </row>
    <row r="1077" spans="1:33" s="1" customFormat="1" ht="15" hidden="1" customHeight="1" x14ac:dyDescent="0.25">
      <c r="A1077" s="100"/>
      <c r="B1077" s="100"/>
      <c r="N1077" s="100"/>
      <c r="O1077" s="100"/>
      <c r="AG1077" s="100"/>
    </row>
    <row r="1078" spans="1:33" s="1" customFormat="1" ht="15" hidden="1" customHeight="1" x14ac:dyDescent="0.25">
      <c r="A1078" s="100"/>
      <c r="B1078" s="100"/>
      <c r="N1078" s="100"/>
      <c r="O1078" s="100"/>
      <c r="AG1078" s="100"/>
    </row>
    <row r="1079" spans="1:33" s="1" customFormat="1" ht="15" hidden="1" customHeight="1" x14ac:dyDescent="0.25">
      <c r="A1079" s="100"/>
      <c r="B1079" s="100"/>
      <c r="N1079" s="100"/>
      <c r="O1079" s="100"/>
      <c r="AG1079" s="100"/>
    </row>
    <row r="1080" spans="1:33" s="1" customFormat="1" ht="15" hidden="1" customHeight="1" x14ac:dyDescent="0.25">
      <c r="A1080" s="100"/>
      <c r="B1080" s="100"/>
      <c r="N1080" s="100"/>
      <c r="O1080" s="100"/>
      <c r="AG1080" s="100"/>
    </row>
    <row r="1081" spans="1:33" s="1" customFormat="1" ht="15" hidden="1" customHeight="1" x14ac:dyDescent="0.25">
      <c r="A1081" s="100"/>
      <c r="B1081" s="100"/>
      <c r="N1081" s="100"/>
      <c r="O1081" s="100"/>
      <c r="AG1081" s="100"/>
    </row>
    <row r="1082" spans="1:33" s="1" customFormat="1" ht="15" hidden="1" customHeight="1" x14ac:dyDescent="0.25">
      <c r="A1082" s="100"/>
      <c r="B1082" s="100"/>
      <c r="N1082" s="100"/>
      <c r="O1082" s="100"/>
      <c r="AG1082" s="100"/>
    </row>
    <row r="1083" spans="1:33" s="1" customFormat="1" ht="15" hidden="1" customHeight="1" x14ac:dyDescent="0.25">
      <c r="A1083" s="100"/>
      <c r="B1083" s="100"/>
      <c r="N1083" s="100"/>
      <c r="O1083" s="100"/>
      <c r="AG1083" s="100"/>
    </row>
    <row r="1084" spans="1:33" s="1" customFormat="1" ht="15" hidden="1" customHeight="1" x14ac:dyDescent="0.25">
      <c r="A1084" s="100"/>
      <c r="B1084" s="100"/>
      <c r="N1084" s="100"/>
      <c r="O1084" s="100"/>
      <c r="AG1084" s="100"/>
    </row>
    <row r="1085" spans="1:33" s="1" customFormat="1" ht="15" hidden="1" customHeight="1" x14ac:dyDescent="0.25">
      <c r="A1085" s="100"/>
      <c r="B1085" s="100"/>
      <c r="N1085" s="100"/>
      <c r="O1085" s="100"/>
      <c r="AG1085" s="100"/>
    </row>
    <row r="1086" spans="1:33" s="1" customFormat="1" ht="15" hidden="1" customHeight="1" x14ac:dyDescent="0.25">
      <c r="A1086" s="100"/>
      <c r="B1086" s="100"/>
      <c r="N1086" s="100"/>
      <c r="O1086" s="100"/>
      <c r="AG1086" s="100"/>
    </row>
    <row r="1087" spans="1:33" s="1" customFormat="1" ht="15" hidden="1" customHeight="1" x14ac:dyDescent="0.25">
      <c r="A1087" s="100"/>
      <c r="B1087" s="100"/>
      <c r="N1087" s="100"/>
      <c r="O1087" s="100"/>
      <c r="AG1087" s="100"/>
    </row>
    <row r="1088" spans="1:33" s="1" customFormat="1" ht="15" hidden="1" customHeight="1" x14ac:dyDescent="0.25">
      <c r="A1088" s="100"/>
      <c r="B1088" s="100"/>
      <c r="N1088" s="100"/>
      <c r="O1088" s="100"/>
      <c r="AG1088" s="100"/>
    </row>
    <row r="1089" spans="1:33" s="1" customFormat="1" ht="15" hidden="1" customHeight="1" x14ac:dyDescent="0.25">
      <c r="A1089" s="100"/>
      <c r="B1089" s="100"/>
      <c r="N1089" s="100"/>
      <c r="O1089" s="100"/>
      <c r="AG1089" s="100"/>
    </row>
    <row r="1090" spans="1:33" s="1" customFormat="1" ht="15" hidden="1" customHeight="1" x14ac:dyDescent="0.25">
      <c r="A1090" s="100"/>
      <c r="B1090" s="100"/>
      <c r="N1090" s="100"/>
      <c r="O1090" s="100"/>
      <c r="AG1090" s="100"/>
    </row>
    <row r="1091" spans="1:33" s="1" customFormat="1" ht="15" hidden="1" customHeight="1" x14ac:dyDescent="0.25">
      <c r="A1091" s="100"/>
      <c r="B1091" s="100"/>
      <c r="N1091" s="100"/>
      <c r="O1091" s="100"/>
      <c r="AG1091" s="100"/>
    </row>
    <row r="1092" spans="1:33" s="1" customFormat="1" ht="15" hidden="1" customHeight="1" x14ac:dyDescent="0.25">
      <c r="A1092" s="100"/>
      <c r="B1092" s="100"/>
      <c r="N1092" s="100"/>
      <c r="O1092" s="100"/>
      <c r="AG1092" s="100"/>
    </row>
    <row r="1093" spans="1:33" s="1" customFormat="1" ht="15" hidden="1" customHeight="1" x14ac:dyDescent="0.25">
      <c r="A1093" s="100"/>
      <c r="B1093" s="100"/>
      <c r="N1093" s="100"/>
      <c r="O1093" s="100"/>
      <c r="AG1093" s="100"/>
    </row>
    <row r="1094" spans="1:33" s="1" customFormat="1" ht="15" hidden="1" customHeight="1" x14ac:dyDescent="0.25">
      <c r="A1094" s="100"/>
      <c r="B1094" s="100"/>
      <c r="N1094" s="100"/>
      <c r="O1094" s="100"/>
      <c r="AG1094" s="100"/>
    </row>
    <row r="1095" spans="1:33" s="1" customFormat="1" ht="15" hidden="1" customHeight="1" x14ac:dyDescent="0.25">
      <c r="A1095" s="100"/>
      <c r="B1095" s="100"/>
      <c r="N1095" s="100"/>
      <c r="O1095" s="100"/>
      <c r="AG1095" s="100"/>
    </row>
    <row r="1096" spans="1:33" s="1" customFormat="1" ht="15" hidden="1" customHeight="1" x14ac:dyDescent="0.25">
      <c r="A1096" s="100"/>
      <c r="B1096" s="100"/>
      <c r="N1096" s="100"/>
      <c r="O1096" s="100"/>
      <c r="AG1096" s="100"/>
    </row>
    <row r="1097" spans="1:33" s="1" customFormat="1" ht="15" hidden="1" customHeight="1" x14ac:dyDescent="0.25">
      <c r="A1097" s="100"/>
      <c r="B1097" s="100"/>
      <c r="N1097" s="100"/>
      <c r="O1097" s="100"/>
      <c r="AG1097" s="100"/>
    </row>
    <row r="1098" spans="1:33" s="1" customFormat="1" ht="15" hidden="1" customHeight="1" x14ac:dyDescent="0.25">
      <c r="A1098" s="100"/>
      <c r="B1098" s="100"/>
      <c r="N1098" s="100"/>
      <c r="O1098" s="100"/>
      <c r="AG1098" s="100"/>
    </row>
    <row r="1099" spans="1:33" s="1" customFormat="1" ht="15" hidden="1" customHeight="1" x14ac:dyDescent="0.25">
      <c r="A1099" s="100"/>
      <c r="B1099" s="100"/>
      <c r="N1099" s="100"/>
      <c r="O1099" s="100"/>
      <c r="AG1099" s="100"/>
    </row>
    <row r="1100" spans="1:33" s="1" customFormat="1" ht="15" hidden="1" customHeight="1" x14ac:dyDescent="0.25">
      <c r="A1100" s="100"/>
      <c r="B1100" s="100"/>
      <c r="N1100" s="100"/>
      <c r="O1100" s="100"/>
      <c r="AG1100" s="100"/>
    </row>
    <row r="1101" spans="1:33" s="1" customFormat="1" ht="15" hidden="1" customHeight="1" x14ac:dyDescent="0.25">
      <c r="A1101" s="100"/>
      <c r="B1101" s="100"/>
      <c r="N1101" s="100"/>
      <c r="O1101" s="100"/>
      <c r="AG1101" s="100"/>
    </row>
    <row r="1102" spans="1:33" s="1" customFormat="1" ht="15" hidden="1" customHeight="1" x14ac:dyDescent="0.25">
      <c r="A1102" s="100"/>
      <c r="B1102" s="100"/>
      <c r="N1102" s="100"/>
      <c r="O1102" s="100"/>
      <c r="AG1102" s="100"/>
    </row>
    <row r="1103" spans="1:33" s="1" customFormat="1" ht="15" hidden="1" customHeight="1" x14ac:dyDescent="0.25">
      <c r="A1103" s="100"/>
      <c r="B1103" s="100"/>
      <c r="N1103" s="100"/>
      <c r="O1103" s="100"/>
      <c r="AG1103" s="100"/>
    </row>
    <row r="1104" spans="1:33" s="1" customFormat="1" ht="15" hidden="1" customHeight="1" x14ac:dyDescent="0.25">
      <c r="A1104" s="100"/>
      <c r="B1104" s="100"/>
      <c r="N1104" s="100"/>
      <c r="O1104" s="100"/>
      <c r="AG1104" s="100"/>
    </row>
    <row r="1105" spans="1:33" s="1" customFormat="1" ht="15" hidden="1" customHeight="1" x14ac:dyDescent="0.25">
      <c r="A1105" s="100"/>
      <c r="B1105" s="100"/>
      <c r="N1105" s="100"/>
      <c r="O1105" s="100"/>
      <c r="AG1105" s="100"/>
    </row>
    <row r="1106" spans="1:33" s="1" customFormat="1" ht="15" hidden="1" customHeight="1" x14ac:dyDescent="0.25">
      <c r="A1106" s="100"/>
      <c r="B1106" s="100"/>
      <c r="N1106" s="100"/>
      <c r="O1106" s="100"/>
      <c r="AG1106" s="100"/>
    </row>
    <row r="1107" spans="1:33" s="1" customFormat="1" ht="15" hidden="1" customHeight="1" x14ac:dyDescent="0.25">
      <c r="A1107" s="100"/>
      <c r="B1107" s="100"/>
      <c r="N1107" s="100"/>
      <c r="O1107" s="100"/>
      <c r="AG1107" s="100"/>
    </row>
    <row r="1108" spans="1:33" s="1" customFormat="1" ht="15" hidden="1" customHeight="1" x14ac:dyDescent="0.25">
      <c r="A1108" s="100"/>
      <c r="B1108" s="100"/>
      <c r="N1108" s="100"/>
      <c r="O1108" s="100"/>
      <c r="AG1108" s="100"/>
    </row>
    <row r="1109" spans="1:33" s="1" customFormat="1" ht="15" hidden="1" customHeight="1" x14ac:dyDescent="0.25">
      <c r="A1109" s="100"/>
      <c r="B1109" s="100"/>
      <c r="N1109" s="100"/>
      <c r="O1109" s="100"/>
      <c r="AG1109" s="100"/>
    </row>
    <row r="1110" spans="1:33" s="1" customFormat="1" ht="15" hidden="1" customHeight="1" x14ac:dyDescent="0.25">
      <c r="A1110" s="100"/>
      <c r="B1110" s="100"/>
      <c r="N1110" s="100"/>
      <c r="O1110" s="100"/>
      <c r="AG1110" s="100"/>
    </row>
    <row r="1111" spans="1:33" s="1" customFormat="1" ht="15" hidden="1" customHeight="1" x14ac:dyDescent="0.25">
      <c r="A1111" s="100"/>
      <c r="B1111" s="100"/>
      <c r="N1111" s="100"/>
      <c r="O1111" s="100"/>
      <c r="AG1111" s="100"/>
    </row>
    <row r="1112" spans="1:33" s="1" customFormat="1" ht="15" hidden="1" customHeight="1" x14ac:dyDescent="0.25">
      <c r="A1112" s="100"/>
      <c r="B1112" s="100"/>
      <c r="N1112" s="100"/>
      <c r="O1112" s="100"/>
      <c r="AG1112" s="100"/>
    </row>
    <row r="1113" spans="1:33" s="1" customFormat="1" ht="15" hidden="1" customHeight="1" x14ac:dyDescent="0.25">
      <c r="A1113" s="100"/>
      <c r="B1113" s="100"/>
      <c r="N1113" s="100"/>
      <c r="O1113" s="100"/>
      <c r="AG1113" s="100"/>
    </row>
    <row r="1114" spans="1:33" s="1" customFormat="1" ht="15" hidden="1" customHeight="1" x14ac:dyDescent="0.25">
      <c r="A1114" s="100"/>
      <c r="B1114" s="100"/>
      <c r="N1114" s="100"/>
      <c r="O1114" s="100"/>
      <c r="AG1114" s="100"/>
    </row>
    <row r="1115" spans="1:33" s="1" customFormat="1" ht="15" hidden="1" customHeight="1" x14ac:dyDescent="0.25">
      <c r="A1115" s="100"/>
      <c r="B1115" s="100"/>
      <c r="N1115" s="100"/>
      <c r="O1115" s="100"/>
      <c r="AG1115" s="100"/>
    </row>
    <row r="1116" spans="1:33" s="1" customFormat="1" ht="15" hidden="1" customHeight="1" x14ac:dyDescent="0.25">
      <c r="A1116" s="100"/>
      <c r="B1116" s="100"/>
      <c r="N1116" s="100"/>
      <c r="O1116" s="100"/>
      <c r="AG1116" s="100"/>
    </row>
    <row r="1117" spans="1:33" s="1" customFormat="1" ht="15" hidden="1" customHeight="1" x14ac:dyDescent="0.25">
      <c r="A1117" s="100"/>
      <c r="B1117" s="100"/>
      <c r="N1117" s="100"/>
      <c r="O1117" s="100"/>
      <c r="AG1117" s="100"/>
    </row>
    <row r="1118" spans="1:33" s="1" customFormat="1" ht="15" hidden="1" customHeight="1" x14ac:dyDescent="0.25">
      <c r="A1118" s="100"/>
      <c r="B1118" s="100"/>
      <c r="N1118" s="100"/>
      <c r="O1118" s="100"/>
      <c r="AG1118" s="100"/>
    </row>
    <row r="1119" spans="1:33" s="1" customFormat="1" ht="15" hidden="1" customHeight="1" x14ac:dyDescent="0.25">
      <c r="A1119" s="100"/>
      <c r="B1119" s="100"/>
      <c r="N1119" s="100"/>
      <c r="O1119" s="100"/>
      <c r="AG1119" s="100"/>
    </row>
    <row r="1120" spans="1:33" s="1" customFormat="1" ht="15" hidden="1" customHeight="1" x14ac:dyDescent="0.25">
      <c r="A1120" s="100"/>
      <c r="B1120" s="100"/>
      <c r="N1120" s="100"/>
      <c r="O1120" s="100"/>
      <c r="AG1120" s="100"/>
    </row>
    <row r="1121" spans="1:33" s="1" customFormat="1" ht="15" hidden="1" customHeight="1" x14ac:dyDescent="0.25">
      <c r="A1121" s="100"/>
      <c r="B1121" s="100"/>
      <c r="N1121" s="100"/>
      <c r="O1121" s="100"/>
      <c r="AG1121" s="100"/>
    </row>
    <row r="1122" spans="1:33" s="1" customFormat="1" ht="15" hidden="1" customHeight="1" x14ac:dyDescent="0.25">
      <c r="A1122" s="100"/>
      <c r="B1122" s="100"/>
      <c r="N1122" s="100"/>
      <c r="O1122" s="100"/>
      <c r="AG1122" s="100"/>
    </row>
    <row r="1123" spans="1:33" s="1" customFormat="1" ht="15" hidden="1" customHeight="1" x14ac:dyDescent="0.25">
      <c r="A1123" s="100"/>
      <c r="B1123" s="100"/>
      <c r="N1123" s="100"/>
      <c r="O1123" s="100"/>
      <c r="AG1123" s="100"/>
    </row>
    <row r="1124" spans="1:33" s="1" customFormat="1" ht="15" hidden="1" customHeight="1" x14ac:dyDescent="0.25">
      <c r="A1124" s="100"/>
      <c r="B1124" s="100"/>
      <c r="N1124" s="100"/>
      <c r="O1124" s="100"/>
      <c r="AG1124" s="100"/>
    </row>
    <row r="1125" spans="1:33" s="1" customFormat="1" ht="15" hidden="1" customHeight="1" x14ac:dyDescent="0.25">
      <c r="A1125" s="100"/>
      <c r="B1125" s="100"/>
      <c r="N1125" s="100"/>
      <c r="O1125" s="100"/>
      <c r="AG1125" s="100"/>
    </row>
    <row r="1126" spans="1:33" s="1" customFormat="1" ht="15" hidden="1" customHeight="1" x14ac:dyDescent="0.25">
      <c r="A1126" s="100"/>
      <c r="B1126" s="100"/>
      <c r="N1126" s="100"/>
      <c r="O1126" s="100"/>
      <c r="AG1126" s="100"/>
    </row>
    <row r="1127" spans="1:33" s="1" customFormat="1" ht="15" hidden="1" customHeight="1" x14ac:dyDescent="0.25">
      <c r="A1127" s="100"/>
      <c r="B1127" s="100"/>
      <c r="N1127" s="100"/>
      <c r="O1127" s="100"/>
      <c r="AG1127" s="100"/>
    </row>
    <row r="1128" spans="1:33" s="1" customFormat="1" ht="15" hidden="1" customHeight="1" x14ac:dyDescent="0.25">
      <c r="A1128" s="100"/>
      <c r="B1128" s="100"/>
      <c r="N1128" s="100"/>
      <c r="O1128" s="100"/>
      <c r="AG1128" s="100"/>
    </row>
    <row r="1129" spans="1:33" s="1" customFormat="1" ht="15" hidden="1" customHeight="1" x14ac:dyDescent="0.25">
      <c r="A1129" s="100"/>
      <c r="B1129" s="100"/>
      <c r="N1129" s="100"/>
      <c r="O1129" s="100"/>
      <c r="AG1129" s="100"/>
    </row>
    <row r="1130" spans="1:33" s="1" customFormat="1" ht="15" hidden="1" customHeight="1" x14ac:dyDescent="0.25">
      <c r="A1130" s="100"/>
      <c r="B1130" s="100"/>
      <c r="N1130" s="100"/>
      <c r="O1130" s="100"/>
      <c r="AG1130" s="100"/>
    </row>
    <row r="1131" spans="1:33" s="1" customFormat="1" ht="15" hidden="1" customHeight="1" x14ac:dyDescent="0.25">
      <c r="A1131" s="100"/>
      <c r="B1131" s="100"/>
      <c r="N1131" s="100"/>
      <c r="O1131" s="100"/>
      <c r="AG1131" s="100"/>
    </row>
    <row r="1132" spans="1:33" s="1" customFormat="1" ht="15" hidden="1" customHeight="1" x14ac:dyDescent="0.25">
      <c r="A1132" s="100"/>
      <c r="B1132" s="100"/>
      <c r="N1132" s="100"/>
      <c r="O1132" s="100"/>
      <c r="AG1132" s="100"/>
    </row>
    <row r="1133" spans="1:33" s="1" customFormat="1" ht="15" hidden="1" customHeight="1" x14ac:dyDescent="0.25">
      <c r="A1133" s="100"/>
      <c r="B1133" s="100"/>
      <c r="N1133" s="100"/>
      <c r="O1133" s="100"/>
      <c r="AG1133" s="100"/>
    </row>
    <row r="1134" spans="1:33" s="1" customFormat="1" ht="15" hidden="1" customHeight="1" x14ac:dyDescent="0.25">
      <c r="A1134" s="100"/>
      <c r="B1134" s="100"/>
      <c r="N1134" s="100"/>
      <c r="O1134" s="100"/>
      <c r="AG1134" s="100"/>
    </row>
    <row r="1135" spans="1:33" s="1" customFormat="1" ht="15" hidden="1" customHeight="1" x14ac:dyDescent="0.25">
      <c r="A1135" s="100"/>
      <c r="B1135" s="100"/>
      <c r="N1135" s="100"/>
      <c r="O1135" s="100"/>
      <c r="AG1135" s="100"/>
    </row>
    <row r="1136" spans="1:33" s="1" customFormat="1" ht="15" hidden="1" customHeight="1" x14ac:dyDescent="0.25">
      <c r="A1136" s="100"/>
      <c r="B1136" s="100"/>
      <c r="N1136" s="100"/>
      <c r="O1136" s="100"/>
      <c r="AG1136" s="100"/>
    </row>
    <row r="1137" spans="1:33" s="1" customFormat="1" ht="15" hidden="1" customHeight="1" x14ac:dyDescent="0.25">
      <c r="A1137" s="100"/>
      <c r="B1137" s="100"/>
      <c r="N1137" s="100"/>
      <c r="O1137" s="100"/>
      <c r="AG1137" s="100"/>
    </row>
    <row r="1138" spans="1:33" s="1" customFormat="1" ht="15" hidden="1" customHeight="1" x14ac:dyDescent="0.25">
      <c r="A1138" s="100"/>
      <c r="B1138" s="100"/>
      <c r="N1138" s="100"/>
      <c r="O1138" s="100"/>
      <c r="AG1138" s="100"/>
    </row>
    <row r="1139" spans="1:33" s="1" customFormat="1" ht="15" hidden="1" customHeight="1" x14ac:dyDescent="0.25">
      <c r="A1139" s="100"/>
      <c r="B1139" s="100"/>
      <c r="N1139" s="100"/>
      <c r="O1139" s="100"/>
      <c r="AG1139" s="100"/>
    </row>
    <row r="1140" spans="1:33" s="1" customFormat="1" ht="15" hidden="1" customHeight="1" x14ac:dyDescent="0.25">
      <c r="A1140" s="100"/>
      <c r="B1140" s="100"/>
      <c r="N1140" s="100"/>
      <c r="O1140" s="100"/>
      <c r="AG1140" s="100"/>
    </row>
    <row r="1141" spans="1:33" s="1" customFormat="1" ht="15" hidden="1" customHeight="1" x14ac:dyDescent="0.25">
      <c r="A1141" s="100"/>
      <c r="B1141" s="100"/>
      <c r="N1141" s="100"/>
      <c r="O1141" s="100"/>
      <c r="AG1141" s="100"/>
    </row>
    <row r="1142" spans="1:33" s="1" customFormat="1" ht="15" hidden="1" customHeight="1" x14ac:dyDescent="0.25">
      <c r="A1142" s="100"/>
      <c r="B1142" s="100"/>
      <c r="N1142" s="100"/>
      <c r="O1142" s="100"/>
      <c r="AG1142" s="100"/>
    </row>
    <row r="1143" spans="1:33" s="1" customFormat="1" ht="15" hidden="1" customHeight="1" x14ac:dyDescent="0.25">
      <c r="A1143" s="100"/>
      <c r="B1143" s="100"/>
      <c r="N1143" s="100"/>
      <c r="O1143" s="100"/>
      <c r="AG1143" s="100"/>
    </row>
    <row r="1144" spans="1:33" s="1" customFormat="1" ht="15" hidden="1" customHeight="1" x14ac:dyDescent="0.25">
      <c r="A1144" s="100"/>
      <c r="B1144" s="100"/>
      <c r="N1144" s="100"/>
      <c r="O1144" s="100"/>
      <c r="AG1144" s="100"/>
    </row>
    <row r="1145" spans="1:33" s="1" customFormat="1" ht="15" hidden="1" customHeight="1" x14ac:dyDescent="0.25">
      <c r="A1145" s="100"/>
      <c r="B1145" s="100"/>
      <c r="N1145" s="100"/>
      <c r="O1145" s="100"/>
      <c r="AG1145" s="100"/>
    </row>
    <row r="1146" spans="1:33" s="1" customFormat="1" ht="15" hidden="1" customHeight="1" x14ac:dyDescent="0.25">
      <c r="A1146" s="100"/>
      <c r="B1146" s="100"/>
      <c r="N1146" s="100"/>
      <c r="O1146" s="100"/>
      <c r="AG1146" s="100"/>
    </row>
    <row r="1147" spans="1:33" s="1" customFormat="1" ht="15" hidden="1" customHeight="1" x14ac:dyDescent="0.25">
      <c r="A1147" s="100"/>
      <c r="B1147" s="100"/>
      <c r="N1147" s="100"/>
      <c r="O1147" s="100"/>
      <c r="AG1147" s="100"/>
    </row>
    <row r="1148" spans="1:33" s="1" customFormat="1" ht="15" hidden="1" customHeight="1" x14ac:dyDescent="0.25">
      <c r="A1148" s="100"/>
      <c r="B1148" s="100"/>
      <c r="N1148" s="100"/>
      <c r="O1148" s="100"/>
      <c r="AG1148" s="100"/>
    </row>
    <row r="1149" spans="1:33" s="1" customFormat="1" ht="15" hidden="1" customHeight="1" x14ac:dyDescent="0.25">
      <c r="A1149" s="100"/>
      <c r="B1149" s="100"/>
      <c r="N1149" s="100"/>
      <c r="O1149" s="100"/>
      <c r="AG1149" s="100"/>
    </row>
    <row r="1150" spans="1:33" s="1" customFormat="1" ht="15" hidden="1" customHeight="1" x14ac:dyDescent="0.25">
      <c r="A1150" s="100"/>
      <c r="B1150" s="100"/>
      <c r="N1150" s="100"/>
      <c r="O1150" s="100"/>
      <c r="AG1150" s="100"/>
    </row>
    <row r="1151" spans="1:33" s="1" customFormat="1" ht="15" hidden="1" customHeight="1" x14ac:dyDescent="0.25">
      <c r="A1151" s="100"/>
      <c r="B1151" s="100"/>
      <c r="N1151" s="100"/>
      <c r="O1151" s="100"/>
      <c r="AG1151" s="100"/>
    </row>
    <row r="1152" spans="1:33" s="1" customFormat="1" ht="15" hidden="1" customHeight="1" x14ac:dyDescent="0.25">
      <c r="A1152" s="100"/>
      <c r="B1152" s="100"/>
      <c r="N1152" s="100"/>
      <c r="O1152" s="100"/>
      <c r="AG1152" s="100"/>
    </row>
    <row r="1153" spans="1:33" s="1" customFormat="1" ht="15" hidden="1" customHeight="1" x14ac:dyDescent="0.25">
      <c r="A1153" s="100"/>
      <c r="B1153" s="100"/>
      <c r="N1153" s="100"/>
      <c r="O1153" s="100"/>
      <c r="AG1153" s="100"/>
    </row>
    <row r="1154" spans="1:33" s="1" customFormat="1" ht="15" hidden="1" customHeight="1" x14ac:dyDescent="0.25">
      <c r="A1154" s="100"/>
      <c r="B1154" s="100"/>
      <c r="N1154" s="100"/>
      <c r="O1154" s="100"/>
      <c r="AG1154" s="100"/>
    </row>
    <row r="1155" spans="1:33" s="1" customFormat="1" ht="15" hidden="1" customHeight="1" x14ac:dyDescent="0.25">
      <c r="A1155" s="100"/>
      <c r="B1155" s="100"/>
      <c r="N1155" s="100"/>
      <c r="O1155" s="100"/>
      <c r="AG1155" s="100"/>
    </row>
    <row r="1156" spans="1:33" s="1" customFormat="1" ht="15" hidden="1" customHeight="1" x14ac:dyDescent="0.25">
      <c r="A1156" s="100"/>
      <c r="B1156" s="100"/>
      <c r="N1156" s="100"/>
      <c r="O1156" s="100"/>
      <c r="AG1156" s="100"/>
    </row>
    <row r="1157" spans="1:33" s="1" customFormat="1" ht="15" hidden="1" customHeight="1" x14ac:dyDescent="0.25">
      <c r="A1157" s="100"/>
      <c r="B1157" s="100"/>
      <c r="N1157" s="100"/>
      <c r="O1157" s="100"/>
      <c r="AG1157" s="100"/>
    </row>
    <row r="1158" spans="1:33" s="1" customFormat="1" ht="15" hidden="1" customHeight="1" x14ac:dyDescent="0.25">
      <c r="A1158" s="100"/>
      <c r="B1158" s="100"/>
      <c r="N1158" s="100"/>
      <c r="O1158" s="100"/>
      <c r="AG1158" s="100"/>
    </row>
    <row r="1159" spans="1:33" s="1" customFormat="1" ht="15" hidden="1" customHeight="1" x14ac:dyDescent="0.25">
      <c r="A1159" s="100"/>
      <c r="B1159" s="100"/>
      <c r="N1159" s="100"/>
      <c r="O1159" s="100"/>
      <c r="AG1159" s="100"/>
    </row>
    <row r="1160" spans="1:33" s="1" customFormat="1" ht="15" hidden="1" customHeight="1" x14ac:dyDescent="0.25">
      <c r="A1160" s="100"/>
      <c r="B1160" s="100"/>
      <c r="N1160" s="100"/>
      <c r="O1160" s="100"/>
      <c r="AG1160" s="100"/>
    </row>
    <row r="1161" spans="1:33" s="1" customFormat="1" ht="15" hidden="1" customHeight="1" x14ac:dyDescent="0.25">
      <c r="A1161" s="100"/>
      <c r="B1161" s="100"/>
      <c r="N1161" s="100"/>
      <c r="O1161" s="100"/>
      <c r="AG1161" s="100"/>
    </row>
    <row r="1162" spans="1:33" s="1" customFormat="1" ht="15" hidden="1" customHeight="1" x14ac:dyDescent="0.25">
      <c r="A1162" s="100"/>
      <c r="B1162" s="100"/>
      <c r="N1162" s="100"/>
      <c r="O1162" s="100"/>
      <c r="AG1162" s="100"/>
    </row>
    <row r="1163" spans="1:33" s="1" customFormat="1" ht="15" hidden="1" customHeight="1" x14ac:dyDescent="0.25">
      <c r="A1163" s="100"/>
      <c r="B1163" s="100"/>
      <c r="N1163" s="100"/>
      <c r="O1163" s="100"/>
      <c r="AG1163" s="100"/>
    </row>
    <row r="1164" spans="1:33" s="1" customFormat="1" ht="15" hidden="1" customHeight="1" x14ac:dyDescent="0.25">
      <c r="A1164" s="100"/>
      <c r="B1164" s="100"/>
      <c r="N1164" s="100"/>
      <c r="O1164" s="100"/>
      <c r="AG1164" s="100"/>
    </row>
    <row r="1165" spans="1:33" s="1" customFormat="1" ht="15" hidden="1" customHeight="1" x14ac:dyDescent="0.25">
      <c r="A1165" s="100"/>
      <c r="B1165" s="100"/>
      <c r="N1165" s="100"/>
      <c r="O1165" s="100"/>
      <c r="AG1165" s="100"/>
    </row>
    <row r="1166" spans="1:33" s="1" customFormat="1" ht="15" hidden="1" customHeight="1" x14ac:dyDescent="0.25">
      <c r="A1166" s="100"/>
      <c r="B1166" s="100"/>
      <c r="N1166" s="100"/>
      <c r="O1166" s="100"/>
      <c r="AG1166" s="100"/>
    </row>
    <row r="1167" spans="1:33" s="1" customFormat="1" ht="15" hidden="1" customHeight="1" x14ac:dyDescent="0.25">
      <c r="A1167" s="100"/>
      <c r="B1167" s="100"/>
      <c r="N1167" s="100"/>
      <c r="O1167" s="100"/>
      <c r="AG1167" s="100"/>
    </row>
    <row r="1168" spans="1:33" s="1" customFormat="1" ht="15" hidden="1" customHeight="1" x14ac:dyDescent="0.25">
      <c r="A1168" s="100"/>
      <c r="B1168" s="100"/>
      <c r="N1168" s="100"/>
      <c r="O1168" s="100"/>
      <c r="AG1168" s="100"/>
    </row>
    <row r="1169" spans="1:33" s="1" customFormat="1" ht="15" hidden="1" customHeight="1" x14ac:dyDescent="0.25">
      <c r="A1169" s="100"/>
      <c r="B1169" s="100"/>
      <c r="N1169" s="100"/>
      <c r="O1169" s="100"/>
      <c r="AG1169" s="100"/>
    </row>
    <row r="1170" spans="1:33" s="1" customFormat="1" ht="15" hidden="1" customHeight="1" x14ac:dyDescent="0.25">
      <c r="A1170" s="100"/>
      <c r="B1170" s="100"/>
      <c r="N1170" s="100"/>
      <c r="O1170" s="100"/>
      <c r="AG1170" s="100"/>
    </row>
    <row r="1171" spans="1:33" s="1" customFormat="1" ht="15" hidden="1" customHeight="1" x14ac:dyDescent="0.25">
      <c r="A1171" s="100"/>
      <c r="B1171" s="100"/>
      <c r="N1171" s="100"/>
      <c r="O1171" s="100"/>
      <c r="AG1171" s="100"/>
    </row>
    <row r="1172" spans="1:33" s="1" customFormat="1" ht="15" hidden="1" customHeight="1" x14ac:dyDescent="0.25">
      <c r="A1172" s="100"/>
      <c r="B1172" s="100"/>
      <c r="N1172" s="100"/>
      <c r="O1172" s="100"/>
      <c r="AG1172" s="100"/>
    </row>
    <row r="1173" spans="1:33" s="1" customFormat="1" ht="15" hidden="1" customHeight="1" x14ac:dyDescent="0.25">
      <c r="A1173" s="100"/>
      <c r="B1173" s="100"/>
      <c r="N1173" s="100"/>
      <c r="O1173" s="100"/>
      <c r="AG1173" s="100"/>
    </row>
    <row r="1174" spans="1:33" s="1" customFormat="1" ht="15" hidden="1" customHeight="1" x14ac:dyDescent="0.25">
      <c r="A1174" s="100"/>
      <c r="B1174" s="100"/>
      <c r="N1174" s="100"/>
      <c r="O1174" s="100"/>
      <c r="AG1174" s="100"/>
    </row>
    <row r="1175" spans="1:33" s="1" customFormat="1" ht="15" hidden="1" customHeight="1" x14ac:dyDescent="0.25">
      <c r="A1175" s="100"/>
      <c r="B1175" s="100"/>
      <c r="N1175" s="100"/>
      <c r="O1175" s="100"/>
      <c r="AG1175" s="100"/>
    </row>
    <row r="1176" spans="1:33" s="1" customFormat="1" ht="15" hidden="1" customHeight="1" x14ac:dyDescent="0.25">
      <c r="A1176" s="100"/>
      <c r="B1176" s="100"/>
      <c r="N1176" s="100"/>
      <c r="O1176" s="100"/>
      <c r="AG1176" s="100"/>
    </row>
    <row r="1177" spans="1:33" s="1" customFormat="1" ht="15" hidden="1" customHeight="1" x14ac:dyDescent="0.25">
      <c r="A1177" s="100"/>
      <c r="B1177" s="100"/>
      <c r="N1177" s="100"/>
      <c r="O1177" s="100"/>
      <c r="AG1177" s="100"/>
    </row>
    <row r="1178" spans="1:33" s="1" customFormat="1" ht="15" hidden="1" customHeight="1" x14ac:dyDescent="0.25">
      <c r="A1178" s="100"/>
      <c r="B1178" s="100"/>
      <c r="N1178" s="100"/>
      <c r="O1178" s="100"/>
      <c r="AG1178" s="100"/>
    </row>
    <row r="1179" spans="1:33" s="1" customFormat="1" ht="15" hidden="1" customHeight="1" x14ac:dyDescent="0.25">
      <c r="A1179" s="100"/>
      <c r="B1179" s="100"/>
      <c r="N1179" s="100"/>
      <c r="O1179" s="100"/>
      <c r="AG1179" s="100"/>
    </row>
    <row r="1180" spans="1:33" s="1" customFormat="1" ht="15" hidden="1" customHeight="1" x14ac:dyDescent="0.25">
      <c r="A1180" s="100"/>
      <c r="B1180" s="100"/>
      <c r="N1180" s="100"/>
      <c r="O1180" s="100"/>
      <c r="AG1180" s="100"/>
    </row>
    <row r="1181" spans="1:33" s="1" customFormat="1" ht="15" hidden="1" customHeight="1" x14ac:dyDescent="0.25">
      <c r="A1181" s="100"/>
      <c r="B1181" s="100"/>
      <c r="N1181" s="100"/>
      <c r="O1181" s="100"/>
      <c r="AG1181" s="100"/>
    </row>
    <row r="1182" spans="1:33" s="1" customFormat="1" ht="15" hidden="1" customHeight="1" x14ac:dyDescent="0.25">
      <c r="A1182" s="100"/>
      <c r="B1182" s="100"/>
      <c r="N1182" s="100"/>
      <c r="O1182" s="100"/>
      <c r="AG1182" s="100"/>
    </row>
    <row r="1183" spans="1:33" s="1" customFormat="1" ht="15" hidden="1" customHeight="1" x14ac:dyDescent="0.25">
      <c r="A1183" s="100"/>
      <c r="B1183" s="100"/>
      <c r="N1183" s="100"/>
      <c r="O1183" s="100"/>
      <c r="AG1183" s="100"/>
    </row>
    <row r="1184" spans="1:33" s="1" customFormat="1" ht="15" hidden="1" customHeight="1" x14ac:dyDescent="0.25">
      <c r="A1184" s="100"/>
      <c r="B1184" s="100"/>
      <c r="N1184" s="100"/>
      <c r="O1184" s="100"/>
      <c r="AG1184" s="100"/>
    </row>
    <row r="1185" spans="1:33" s="1" customFormat="1" ht="15" hidden="1" customHeight="1" x14ac:dyDescent="0.25">
      <c r="A1185" s="100"/>
      <c r="B1185" s="100"/>
      <c r="N1185" s="100"/>
      <c r="O1185" s="100"/>
      <c r="AG1185" s="100"/>
    </row>
    <row r="1186" spans="1:33" s="1" customFormat="1" ht="15" hidden="1" customHeight="1" x14ac:dyDescent="0.25">
      <c r="A1186" s="100"/>
      <c r="B1186" s="100"/>
      <c r="N1186" s="100"/>
      <c r="O1186" s="100"/>
      <c r="AG1186" s="100"/>
    </row>
    <row r="1187" spans="1:33" s="1" customFormat="1" ht="15" hidden="1" customHeight="1" x14ac:dyDescent="0.25">
      <c r="A1187" s="100"/>
      <c r="B1187" s="100"/>
      <c r="N1187" s="100"/>
      <c r="O1187" s="100"/>
      <c r="AG1187" s="100"/>
    </row>
    <row r="1188" spans="1:33" s="1" customFormat="1" ht="15" hidden="1" customHeight="1" x14ac:dyDescent="0.25">
      <c r="A1188" s="100"/>
      <c r="B1188" s="100"/>
      <c r="N1188" s="100"/>
      <c r="O1188" s="100"/>
      <c r="AG1188" s="100"/>
    </row>
    <row r="1189" spans="1:33" s="1" customFormat="1" ht="15" hidden="1" customHeight="1" x14ac:dyDescent="0.25">
      <c r="A1189" s="100"/>
      <c r="B1189" s="100"/>
      <c r="N1189" s="100"/>
      <c r="O1189" s="100"/>
      <c r="AG1189" s="100"/>
    </row>
    <row r="1190" spans="1:33" s="1" customFormat="1" ht="15" hidden="1" customHeight="1" x14ac:dyDescent="0.25">
      <c r="A1190" s="100"/>
      <c r="B1190" s="100"/>
      <c r="N1190" s="100"/>
      <c r="O1190" s="100"/>
      <c r="AG1190" s="100"/>
    </row>
    <row r="1191" spans="1:33" s="1" customFormat="1" ht="15" hidden="1" customHeight="1" x14ac:dyDescent="0.25">
      <c r="A1191" s="100"/>
      <c r="B1191" s="100"/>
      <c r="N1191" s="100"/>
      <c r="O1191" s="100"/>
      <c r="AG1191" s="100"/>
    </row>
    <row r="1192" spans="1:33" s="1" customFormat="1" ht="15" hidden="1" customHeight="1" x14ac:dyDescent="0.25">
      <c r="A1192" s="100"/>
      <c r="B1192" s="100"/>
      <c r="N1192" s="100"/>
      <c r="O1192" s="100"/>
      <c r="AG1192" s="100"/>
    </row>
    <row r="1193" spans="1:33" s="1" customFormat="1" ht="15" hidden="1" customHeight="1" x14ac:dyDescent="0.25">
      <c r="A1193" s="100"/>
      <c r="B1193" s="100"/>
      <c r="N1193" s="100"/>
      <c r="O1193" s="100"/>
      <c r="AG1193" s="100"/>
    </row>
    <row r="1194" spans="1:33" s="1" customFormat="1" ht="15" hidden="1" customHeight="1" x14ac:dyDescent="0.25">
      <c r="A1194" s="100"/>
      <c r="B1194" s="100"/>
      <c r="N1194" s="100"/>
      <c r="O1194" s="100"/>
      <c r="AG1194" s="100"/>
    </row>
    <row r="1195" spans="1:33" s="1" customFormat="1" ht="15" hidden="1" customHeight="1" x14ac:dyDescent="0.25">
      <c r="A1195" s="100"/>
      <c r="B1195" s="100"/>
      <c r="N1195" s="100"/>
      <c r="O1195" s="100"/>
      <c r="AG1195" s="100"/>
    </row>
    <row r="1196" spans="1:33" s="1" customFormat="1" ht="15" hidden="1" customHeight="1" x14ac:dyDescent="0.25">
      <c r="A1196" s="100"/>
      <c r="B1196" s="100"/>
      <c r="N1196" s="100"/>
      <c r="O1196" s="100"/>
      <c r="AG1196" s="100"/>
    </row>
    <row r="1197" spans="1:33" s="1" customFormat="1" ht="15" hidden="1" customHeight="1" x14ac:dyDescent="0.25">
      <c r="A1197" s="100"/>
      <c r="B1197" s="100"/>
      <c r="N1197" s="100"/>
      <c r="O1197" s="100"/>
      <c r="AG1197" s="100"/>
    </row>
    <row r="1198" spans="1:33" s="1" customFormat="1" ht="15" hidden="1" customHeight="1" x14ac:dyDescent="0.25">
      <c r="A1198" s="100"/>
      <c r="B1198" s="100"/>
      <c r="N1198" s="100"/>
      <c r="O1198" s="100"/>
      <c r="AG1198" s="100"/>
    </row>
    <row r="1199" spans="1:33" s="1" customFormat="1" ht="15" hidden="1" customHeight="1" x14ac:dyDescent="0.25">
      <c r="A1199" s="100"/>
      <c r="B1199" s="100"/>
      <c r="N1199" s="100"/>
      <c r="O1199" s="100"/>
      <c r="AG1199" s="100"/>
    </row>
    <row r="1200" spans="1:33" s="1" customFormat="1" ht="15" hidden="1" customHeight="1" x14ac:dyDescent="0.25">
      <c r="A1200" s="100"/>
      <c r="B1200" s="100"/>
      <c r="N1200" s="100"/>
      <c r="O1200" s="100"/>
      <c r="AG1200" s="100"/>
    </row>
    <row r="1201" spans="1:33" s="1" customFormat="1" ht="15" hidden="1" customHeight="1" x14ac:dyDescent="0.25">
      <c r="A1201" s="100"/>
      <c r="B1201" s="100"/>
      <c r="N1201" s="100"/>
      <c r="O1201" s="100"/>
      <c r="AG1201" s="100"/>
    </row>
    <row r="1202" spans="1:33" s="1" customFormat="1" ht="15" hidden="1" customHeight="1" x14ac:dyDescent="0.25">
      <c r="A1202" s="100"/>
      <c r="B1202" s="100"/>
      <c r="N1202" s="100"/>
      <c r="O1202" s="100"/>
      <c r="AG1202" s="100"/>
    </row>
    <row r="1203" spans="1:33" s="1" customFormat="1" ht="15" hidden="1" customHeight="1" x14ac:dyDescent="0.25">
      <c r="A1203" s="100"/>
      <c r="B1203" s="100"/>
      <c r="N1203" s="100"/>
      <c r="O1203" s="100"/>
      <c r="AG1203" s="100"/>
    </row>
    <row r="1204" spans="1:33" s="1" customFormat="1" ht="15" hidden="1" customHeight="1" x14ac:dyDescent="0.25">
      <c r="A1204" s="100"/>
      <c r="B1204" s="100"/>
      <c r="N1204" s="100"/>
      <c r="O1204" s="100"/>
      <c r="AG1204" s="100"/>
    </row>
    <row r="1205" spans="1:33" s="1" customFormat="1" ht="15" hidden="1" customHeight="1" x14ac:dyDescent="0.25">
      <c r="A1205" s="100"/>
      <c r="B1205" s="100"/>
      <c r="N1205" s="100"/>
      <c r="O1205" s="100"/>
      <c r="AG1205" s="100"/>
    </row>
    <row r="1206" spans="1:33" s="1" customFormat="1" ht="15" hidden="1" customHeight="1" x14ac:dyDescent="0.25">
      <c r="A1206" s="100"/>
      <c r="B1206" s="100"/>
      <c r="N1206" s="100"/>
      <c r="O1206" s="100"/>
      <c r="AG1206" s="100"/>
    </row>
    <row r="1207" spans="1:33" s="1" customFormat="1" ht="15" hidden="1" customHeight="1" x14ac:dyDescent="0.25">
      <c r="A1207" s="100"/>
      <c r="B1207" s="100"/>
      <c r="N1207" s="100"/>
      <c r="O1207" s="100"/>
      <c r="AG1207" s="100"/>
    </row>
    <row r="1208" spans="1:33" s="1" customFormat="1" ht="15" hidden="1" customHeight="1" x14ac:dyDescent="0.25">
      <c r="A1208" s="100"/>
      <c r="B1208" s="100"/>
      <c r="N1208" s="100"/>
      <c r="O1208" s="100"/>
      <c r="AG1208" s="100"/>
    </row>
    <row r="1209" spans="1:33" s="1" customFormat="1" ht="15" hidden="1" customHeight="1" x14ac:dyDescent="0.25">
      <c r="A1209" s="100"/>
      <c r="B1209" s="100"/>
      <c r="N1209" s="100"/>
      <c r="O1209" s="100"/>
      <c r="AG1209" s="100"/>
    </row>
    <row r="1210" spans="1:33" s="1" customFormat="1" ht="15" hidden="1" customHeight="1" x14ac:dyDescent="0.25">
      <c r="A1210" s="100"/>
      <c r="B1210" s="100"/>
      <c r="N1210" s="100"/>
      <c r="O1210" s="100"/>
      <c r="AG1210" s="100"/>
    </row>
    <row r="1211" spans="1:33" s="1" customFormat="1" ht="15" hidden="1" customHeight="1" x14ac:dyDescent="0.25">
      <c r="A1211" s="100"/>
      <c r="B1211" s="100"/>
      <c r="N1211" s="100"/>
      <c r="O1211" s="100"/>
      <c r="AG1211" s="100"/>
    </row>
    <row r="1212" spans="1:33" s="1" customFormat="1" ht="15" hidden="1" customHeight="1" x14ac:dyDescent="0.25">
      <c r="A1212" s="100"/>
      <c r="B1212" s="100"/>
      <c r="N1212" s="100"/>
      <c r="O1212" s="100"/>
      <c r="AG1212" s="100"/>
    </row>
    <row r="1213" spans="1:33" s="1" customFormat="1" ht="15" hidden="1" customHeight="1" x14ac:dyDescent="0.25">
      <c r="A1213" s="100"/>
      <c r="B1213" s="100"/>
      <c r="N1213" s="100"/>
      <c r="O1213" s="100"/>
      <c r="AG1213" s="100"/>
    </row>
    <row r="1214" spans="1:33" s="1" customFormat="1" ht="15" hidden="1" customHeight="1" x14ac:dyDescent="0.25">
      <c r="A1214" s="100"/>
      <c r="B1214" s="100"/>
      <c r="N1214" s="100"/>
      <c r="O1214" s="100"/>
      <c r="AG1214" s="100"/>
    </row>
    <row r="1215" spans="1:33" s="1" customFormat="1" ht="15" hidden="1" customHeight="1" x14ac:dyDescent="0.25">
      <c r="A1215" s="100"/>
      <c r="B1215" s="100"/>
      <c r="N1215" s="100"/>
      <c r="O1215" s="100"/>
      <c r="AG1215" s="100"/>
    </row>
    <row r="1216" spans="1:33" s="1" customFormat="1" ht="15" hidden="1" customHeight="1" x14ac:dyDescent="0.25">
      <c r="A1216" s="100"/>
      <c r="B1216" s="100"/>
      <c r="N1216" s="100"/>
      <c r="O1216" s="100"/>
      <c r="AG1216" s="100"/>
    </row>
    <row r="1217" spans="1:33" s="1" customFormat="1" ht="15" hidden="1" customHeight="1" x14ac:dyDescent="0.25">
      <c r="A1217" s="100"/>
      <c r="B1217" s="100"/>
      <c r="N1217" s="100"/>
      <c r="O1217" s="100"/>
      <c r="AG1217" s="100"/>
    </row>
    <row r="1218" spans="1:33" s="1" customFormat="1" ht="15" hidden="1" customHeight="1" x14ac:dyDescent="0.25">
      <c r="A1218" s="100"/>
      <c r="B1218" s="100"/>
      <c r="N1218" s="100"/>
      <c r="O1218" s="100"/>
      <c r="AG1218" s="100"/>
    </row>
    <row r="1219" spans="1:33" s="1" customFormat="1" ht="15" hidden="1" customHeight="1" x14ac:dyDescent="0.25">
      <c r="A1219" s="100"/>
      <c r="B1219" s="100"/>
      <c r="N1219" s="100"/>
      <c r="O1219" s="100"/>
      <c r="AG1219" s="100"/>
    </row>
    <row r="1220" spans="1:33" s="1" customFormat="1" ht="15" hidden="1" customHeight="1" x14ac:dyDescent="0.25">
      <c r="A1220" s="100"/>
      <c r="B1220" s="100"/>
      <c r="N1220" s="100"/>
      <c r="O1220" s="100"/>
      <c r="AG1220" s="100"/>
    </row>
    <row r="1221" spans="1:33" s="1" customFormat="1" ht="15" hidden="1" customHeight="1" x14ac:dyDescent="0.25">
      <c r="A1221" s="100"/>
      <c r="B1221" s="100"/>
      <c r="N1221" s="100"/>
      <c r="O1221" s="100"/>
      <c r="AG1221" s="100"/>
    </row>
    <row r="1222" spans="1:33" s="1" customFormat="1" ht="15" hidden="1" customHeight="1" x14ac:dyDescent="0.25">
      <c r="A1222" s="100"/>
      <c r="B1222" s="100"/>
      <c r="N1222" s="100"/>
      <c r="O1222" s="100"/>
      <c r="AG1222" s="100"/>
    </row>
    <row r="1223" spans="1:33" s="1" customFormat="1" ht="15" hidden="1" customHeight="1" x14ac:dyDescent="0.25">
      <c r="A1223" s="100"/>
      <c r="B1223" s="100"/>
      <c r="N1223" s="100"/>
      <c r="O1223" s="100"/>
      <c r="AG1223" s="100"/>
    </row>
    <row r="1224" spans="1:33" s="1" customFormat="1" ht="15" hidden="1" customHeight="1" x14ac:dyDescent="0.25">
      <c r="A1224" s="100"/>
      <c r="B1224" s="100"/>
      <c r="N1224" s="100"/>
      <c r="O1224" s="100"/>
      <c r="AG1224" s="100"/>
    </row>
    <row r="1225" spans="1:33" s="1" customFormat="1" ht="15" hidden="1" customHeight="1" x14ac:dyDescent="0.25">
      <c r="A1225" s="100"/>
      <c r="B1225" s="100"/>
      <c r="N1225" s="100"/>
      <c r="O1225" s="100"/>
      <c r="AG1225" s="100"/>
    </row>
    <row r="1226" spans="1:33" s="1" customFormat="1" ht="15" hidden="1" customHeight="1" x14ac:dyDescent="0.25">
      <c r="A1226" s="100"/>
      <c r="B1226" s="100"/>
      <c r="N1226" s="100"/>
      <c r="O1226" s="100"/>
      <c r="AG1226" s="100"/>
    </row>
    <row r="1227" spans="1:33" s="1" customFormat="1" ht="15" hidden="1" customHeight="1" x14ac:dyDescent="0.25">
      <c r="A1227" s="100"/>
      <c r="B1227" s="100"/>
      <c r="N1227" s="100"/>
      <c r="O1227" s="100"/>
      <c r="AG1227" s="100"/>
    </row>
    <row r="1228" spans="1:33" s="1" customFormat="1" ht="15" hidden="1" customHeight="1" x14ac:dyDescent="0.25">
      <c r="A1228" s="100"/>
      <c r="B1228" s="100"/>
      <c r="N1228" s="100"/>
      <c r="O1228" s="100"/>
      <c r="AG1228" s="100"/>
    </row>
    <row r="1229" spans="1:33" s="1" customFormat="1" ht="15" hidden="1" customHeight="1" x14ac:dyDescent="0.25">
      <c r="A1229" s="100"/>
      <c r="B1229" s="100"/>
      <c r="N1229" s="100"/>
      <c r="O1229" s="100"/>
      <c r="AG1229" s="100"/>
    </row>
    <row r="1230" spans="1:33" s="1" customFormat="1" ht="15" hidden="1" customHeight="1" x14ac:dyDescent="0.25">
      <c r="A1230" s="100"/>
      <c r="B1230" s="100"/>
      <c r="N1230" s="100"/>
      <c r="O1230" s="100"/>
      <c r="AG1230" s="100"/>
    </row>
    <row r="1231" spans="1:33" s="1" customFormat="1" ht="15" hidden="1" customHeight="1" x14ac:dyDescent="0.25">
      <c r="A1231" s="100"/>
      <c r="B1231" s="100"/>
      <c r="N1231" s="100"/>
      <c r="O1231" s="100"/>
      <c r="AG1231" s="100"/>
    </row>
    <row r="1232" spans="1:33" s="1" customFormat="1" ht="15" hidden="1" customHeight="1" x14ac:dyDescent="0.25">
      <c r="A1232" s="100"/>
      <c r="B1232" s="100"/>
      <c r="N1232" s="100"/>
      <c r="O1232" s="100"/>
      <c r="AG1232" s="100"/>
    </row>
    <row r="1233" spans="1:33" s="1" customFormat="1" ht="15" hidden="1" customHeight="1" x14ac:dyDescent="0.25">
      <c r="A1233" s="100"/>
      <c r="B1233" s="100"/>
      <c r="N1233" s="100"/>
      <c r="O1233" s="100"/>
      <c r="AG1233" s="100"/>
    </row>
    <row r="1234" spans="1:33" s="1" customFormat="1" ht="15" hidden="1" customHeight="1" x14ac:dyDescent="0.25">
      <c r="A1234" s="100"/>
      <c r="B1234" s="100"/>
      <c r="N1234" s="100"/>
      <c r="O1234" s="100"/>
      <c r="AG1234" s="100"/>
    </row>
    <row r="1235" spans="1:33" s="1" customFormat="1" ht="15" hidden="1" customHeight="1" x14ac:dyDescent="0.25">
      <c r="A1235" s="100"/>
      <c r="B1235" s="100"/>
      <c r="N1235" s="100"/>
      <c r="O1235" s="100"/>
      <c r="AG1235" s="100"/>
    </row>
    <row r="1236" spans="1:33" s="1" customFormat="1" ht="15" hidden="1" customHeight="1" x14ac:dyDescent="0.25">
      <c r="A1236" s="100"/>
      <c r="B1236" s="100"/>
      <c r="N1236" s="100"/>
      <c r="O1236" s="100"/>
      <c r="AG1236" s="100"/>
    </row>
    <row r="1237" spans="1:33" s="1" customFormat="1" ht="15" hidden="1" customHeight="1" x14ac:dyDescent="0.25">
      <c r="A1237" s="100"/>
      <c r="B1237" s="100"/>
      <c r="N1237" s="100"/>
      <c r="O1237" s="100"/>
      <c r="AG1237" s="100"/>
    </row>
    <row r="1238" spans="1:33" s="1" customFormat="1" ht="15" hidden="1" customHeight="1" x14ac:dyDescent="0.25">
      <c r="A1238" s="100"/>
      <c r="B1238" s="100"/>
      <c r="N1238" s="100"/>
      <c r="O1238" s="100"/>
      <c r="AG1238" s="100"/>
    </row>
    <row r="1239" spans="1:33" s="1" customFormat="1" ht="15" hidden="1" customHeight="1" x14ac:dyDescent="0.25">
      <c r="A1239" s="100"/>
      <c r="B1239" s="100"/>
      <c r="N1239" s="100"/>
      <c r="O1239" s="100"/>
      <c r="AG1239" s="100"/>
    </row>
    <row r="1240" spans="1:33" s="1" customFormat="1" ht="15" hidden="1" customHeight="1" x14ac:dyDescent="0.25">
      <c r="A1240" s="100"/>
      <c r="B1240" s="100"/>
      <c r="N1240" s="100"/>
      <c r="O1240" s="100"/>
      <c r="AG1240" s="100"/>
    </row>
    <row r="1241" spans="1:33" s="1" customFormat="1" ht="15" hidden="1" customHeight="1" x14ac:dyDescent="0.25">
      <c r="A1241" s="100"/>
      <c r="B1241" s="100"/>
      <c r="N1241" s="100"/>
      <c r="O1241" s="100"/>
      <c r="AG1241" s="100"/>
    </row>
    <row r="1242" spans="1:33" s="1" customFormat="1" ht="15" hidden="1" customHeight="1" x14ac:dyDescent="0.25">
      <c r="A1242" s="100"/>
      <c r="B1242" s="100"/>
      <c r="N1242" s="100"/>
      <c r="O1242" s="100"/>
      <c r="AG1242" s="100"/>
    </row>
    <row r="1243" spans="1:33" s="1" customFormat="1" ht="15" hidden="1" customHeight="1" x14ac:dyDescent="0.25">
      <c r="A1243" s="100"/>
      <c r="B1243" s="100"/>
      <c r="N1243" s="100"/>
      <c r="O1243" s="100"/>
      <c r="AG1243" s="100"/>
    </row>
    <row r="1244" spans="1:33" s="1" customFormat="1" ht="15" hidden="1" customHeight="1" x14ac:dyDescent="0.25">
      <c r="A1244" s="100"/>
      <c r="B1244" s="100"/>
      <c r="N1244" s="100"/>
      <c r="O1244" s="100"/>
      <c r="AG1244" s="100"/>
    </row>
    <row r="1245" spans="1:33" s="1" customFormat="1" ht="15" hidden="1" customHeight="1" x14ac:dyDescent="0.25">
      <c r="A1245" s="100"/>
      <c r="B1245" s="100"/>
      <c r="N1245" s="100"/>
      <c r="O1245" s="100"/>
      <c r="AG1245" s="100"/>
    </row>
    <row r="1246" spans="1:33" s="1" customFormat="1" ht="15" hidden="1" customHeight="1" x14ac:dyDescent="0.25">
      <c r="A1246" s="100"/>
      <c r="B1246" s="100"/>
      <c r="N1246" s="100"/>
      <c r="O1246" s="100"/>
      <c r="AG1246" s="100"/>
    </row>
    <row r="1247" spans="1:33" s="1" customFormat="1" ht="15" hidden="1" customHeight="1" x14ac:dyDescent="0.25">
      <c r="A1247" s="100"/>
      <c r="B1247" s="100"/>
      <c r="N1247" s="100"/>
      <c r="O1247" s="100"/>
      <c r="AG1247" s="100"/>
    </row>
    <row r="1248" spans="1:33" s="1" customFormat="1" ht="15" hidden="1" customHeight="1" x14ac:dyDescent="0.25">
      <c r="A1248" s="100"/>
      <c r="B1248" s="100"/>
      <c r="N1248" s="100"/>
      <c r="O1248" s="100"/>
      <c r="AG1248" s="100"/>
    </row>
    <row r="1249" spans="1:33" s="1" customFormat="1" ht="15" hidden="1" customHeight="1" x14ac:dyDescent="0.25">
      <c r="A1249" s="100"/>
      <c r="B1249" s="100"/>
      <c r="N1249" s="100"/>
      <c r="O1249" s="100"/>
      <c r="AG1249" s="100"/>
    </row>
    <row r="1250" spans="1:33" s="1" customFormat="1" ht="15" hidden="1" customHeight="1" x14ac:dyDescent="0.25">
      <c r="A1250" s="100"/>
      <c r="B1250" s="100"/>
      <c r="N1250" s="100"/>
      <c r="O1250" s="100"/>
      <c r="AG1250" s="100"/>
    </row>
    <row r="1251" spans="1:33" s="1" customFormat="1" ht="15" hidden="1" customHeight="1" x14ac:dyDescent="0.25">
      <c r="A1251" s="100"/>
      <c r="B1251" s="100"/>
      <c r="N1251" s="100"/>
      <c r="O1251" s="100"/>
      <c r="AG1251" s="100"/>
    </row>
    <row r="1252" spans="1:33" s="1" customFormat="1" ht="15" hidden="1" customHeight="1" x14ac:dyDescent="0.25">
      <c r="A1252" s="100"/>
      <c r="B1252" s="100"/>
      <c r="N1252" s="100"/>
      <c r="O1252" s="100"/>
      <c r="AG1252" s="100"/>
    </row>
    <row r="1253" spans="1:33" s="1" customFormat="1" ht="15.75" hidden="1" customHeight="1" x14ac:dyDescent="0.25">
      <c r="A1253" s="100"/>
      <c r="B1253" s="100"/>
      <c r="N1253" s="100"/>
      <c r="O1253" s="100"/>
      <c r="AG1253" s="100"/>
    </row>
    <row r="1254" spans="1:33" s="1" customFormat="1" ht="15" hidden="1" customHeight="1" x14ac:dyDescent="0.25">
      <c r="A1254" s="100"/>
      <c r="B1254" s="100"/>
      <c r="N1254" s="100"/>
      <c r="O1254" s="100"/>
      <c r="AG1254" s="100"/>
    </row>
    <row r="1255" spans="1:33" s="1" customFormat="1" ht="15" hidden="1" customHeight="1" x14ac:dyDescent="0.25">
      <c r="A1255" s="100"/>
      <c r="B1255" s="100"/>
      <c r="N1255" s="100"/>
      <c r="O1255" s="100"/>
      <c r="AG1255" s="100"/>
    </row>
    <row r="1256" spans="1:33" s="1" customFormat="1" ht="15" hidden="1" customHeight="1" x14ac:dyDescent="0.25">
      <c r="A1256" s="100"/>
      <c r="B1256" s="100"/>
      <c r="N1256" s="100"/>
      <c r="O1256" s="100"/>
      <c r="AG1256" s="100"/>
    </row>
    <row r="1257" spans="1:33" s="1" customFormat="1" ht="15" hidden="1" customHeight="1" x14ac:dyDescent="0.25">
      <c r="A1257" s="100"/>
      <c r="B1257" s="100"/>
      <c r="N1257" s="100"/>
      <c r="O1257" s="100"/>
      <c r="AG1257" s="100"/>
    </row>
    <row r="1258" spans="1:33" s="1" customFormat="1" ht="15" hidden="1" customHeight="1" x14ac:dyDescent="0.25">
      <c r="A1258" s="100"/>
      <c r="B1258" s="100"/>
      <c r="N1258" s="100"/>
      <c r="O1258" s="100"/>
      <c r="AG1258" s="100"/>
    </row>
    <row r="1259" spans="1:33" s="1" customFormat="1" ht="15" hidden="1" customHeight="1" x14ac:dyDescent="0.25">
      <c r="A1259" s="100"/>
      <c r="B1259" s="100"/>
      <c r="N1259" s="100"/>
      <c r="O1259" s="100"/>
      <c r="AG1259" s="100"/>
    </row>
    <row r="1260" spans="1:33" s="1" customFormat="1" ht="15" hidden="1" customHeight="1" x14ac:dyDescent="0.25">
      <c r="A1260" s="100"/>
      <c r="B1260" s="100"/>
      <c r="N1260" s="100"/>
      <c r="O1260" s="100"/>
      <c r="AG1260" s="100"/>
    </row>
    <row r="1261" spans="1:33" s="1" customFormat="1" ht="15" hidden="1" customHeight="1" x14ac:dyDescent="0.25">
      <c r="A1261" s="100"/>
      <c r="B1261" s="100"/>
      <c r="N1261" s="100"/>
      <c r="O1261" s="100"/>
      <c r="AG1261" s="100"/>
    </row>
    <row r="1262" spans="1:33" s="1" customFormat="1" ht="15" hidden="1" customHeight="1" x14ac:dyDescent="0.25">
      <c r="A1262" s="100"/>
      <c r="B1262" s="100"/>
      <c r="N1262" s="100"/>
      <c r="O1262" s="100"/>
      <c r="AG1262" s="100"/>
    </row>
    <row r="1263" spans="1:33" s="1" customFormat="1" ht="15" hidden="1" customHeight="1" x14ac:dyDescent="0.25">
      <c r="A1263" s="100"/>
      <c r="B1263" s="100"/>
      <c r="N1263" s="100"/>
      <c r="O1263" s="100"/>
      <c r="AG1263" s="100"/>
    </row>
    <row r="1264" spans="1:33" s="1" customFormat="1" ht="15" hidden="1" customHeight="1" x14ac:dyDescent="0.25">
      <c r="A1264" s="100"/>
      <c r="B1264" s="100"/>
      <c r="N1264" s="100"/>
      <c r="O1264" s="100"/>
      <c r="AG1264" s="100"/>
    </row>
    <row r="1265" spans="1:33" s="1" customFormat="1" ht="15" hidden="1" customHeight="1" x14ac:dyDescent="0.25">
      <c r="A1265" s="100"/>
      <c r="B1265" s="100"/>
      <c r="N1265" s="100"/>
      <c r="O1265" s="100"/>
      <c r="AG1265" s="100"/>
    </row>
    <row r="1266" spans="1:33" s="1" customFormat="1" ht="15" hidden="1" customHeight="1" x14ac:dyDescent="0.25">
      <c r="A1266" s="100"/>
      <c r="B1266" s="100"/>
      <c r="N1266" s="100"/>
      <c r="O1266" s="100"/>
      <c r="AG1266" s="100"/>
    </row>
    <row r="1267" spans="1:33" s="1" customFormat="1" ht="15" hidden="1" customHeight="1" x14ac:dyDescent="0.25">
      <c r="A1267" s="100"/>
      <c r="B1267" s="100"/>
      <c r="N1267" s="100"/>
      <c r="O1267" s="100"/>
      <c r="AG1267" s="100"/>
    </row>
    <row r="1268" spans="1:33" s="1" customFormat="1" ht="15" hidden="1" customHeight="1" x14ac:dyDescent="0.25">
      <c r="A1268" s="100"/>
      <c r="B1268" s="100"/>
      <c r="N1268" s="100"/>
      <c r="O1268" s="100"/>
      <c r="AG1268" s="100"/>
    </row>
    <row r="1269" spans="1:33" s="1" customFormat="1" ht="15" hidden="1" customHeight="1" x14ac:dyDescent="0.25">
      <c r="A1269" s="100"/>
      <c r="B1269" s="100"/>
      <c r="N1269" s="100"/>
      <c r="O1269" s="100"/>
      <c r="AG1269" s="100"/>
    </row>
    <row r="1270" spans="1:33" s="1" customFormat="1" ht="15" hidden="1" customHeight="1" x14ac:dyDescent="0.25">
      <c r="A1270" s="100"/>
      <c r="B1270" s="100"/>
      <c r="N1270" s="100"/>
      <c r="O1270" s="100"/>
      <c r="AG1270" s="100"/>
    </row>
    <row r="1271" spans="1:33" s="1" customFormat="1" ht="15" hidden="1" customHeight="1" x14ac:dyDescent="0.25">
      <c r="A1271" s="100"/>
      <c r="B1271" s="100"/>
      <c r="N1271" s="100"/>
      <c r="O1271" s="100"/>
      <c r="AG1271" s="100"/>
    </row>
    <row r="1272" spans="1:33" s="1" customFormat="1" ht="15" hidden="1" customHeight="1" x14ac:dyDescent="0.25">
      <c r="A1272" s="100"/>
      <c r="B1272" s="100"/>
      <c r="N1272" s="100"/>
      <c r="O1272" s="100"/>
      <c r="AG1272" s="100"/>
    </row>
    <row r="1273" spans="1:33" s="1" customFormat="1" ht="15" hidden="1" customHeight="1" x14ac:dyDescent="0.25">
      <c r="A1273" s="100"/>
      <c r="B1273" s="100"/>
      <c r="N1273" s="100"/>
      <c r="O1273" s="100"/>
      <c r="AG1273" s="100"/>
    </row>
    <row r="1274" spans="1:33" s="1" customFormat="1" ht="15" hidden="1" customHeight="1" x14ac:dyDescent="0.25">
      <c r="A1274" s="100"/>
      <c r="B1274" s="100"/>
      <c r="N1274" s="100"/>
      <c r="O1274" s="100"/>
      <c r="AG1274" s="100"/>
    </row>
    <row r="1275" spans="1:33" s="1" customFormat="1" ht="15" hidden="1" customHeight="1" x14ac:dyDescent="0.25">
      <c r="A1275" s="100"/>
      <c r="B1275" s="100"/>
      <c r="N1275" s="100"/>
      <c r="O1275" s="100"/>
      <c r="AG1275" s="100"/>
    </row>
    <row r="1276" spans="1:33" s="1" customFormat="1" ht="15" hidden="1" customHeight="1" x14ac:dyDescent="0.25">
      <c r="A1276" s="100"/>
      <c r="B1276" s="100"/>
      <c r="N1276" s="100"/>
      <c r="O1276" s="100"/>
      <c r="AG1276" s="100"/>
    </row>
    <row r="1277" spans="1:33" s="1" customFormat="1" ht="15" hidden="1" customHeight="1" x14ac:dyDescent="0.25">
      <c r="A1277" s="100"/>
      <c r="B1277" s="100"/>
      <c r="N1277" s="100"/>
      <c r="O1277" s="100"/>
      <c r="AG1277" s="100"/>
    </row>
    <row r="1278" spans="1:33" s="1" customFormat="1" ht="15" hidden="1" customHeight="1" x14ac:dyDescent="0.25">
      <c r="A1278" s="100"/>
      <c r="B1278" s="100"/>
      <c r="N1278" s="100"/>
      <c r="O1278" s="100"/>
      <c r="AG1278" s="100"/>
    </row>
    <row r="1279" spans="1:33" ht="15" hidden="1" customHeight="1" x14ac:dyDescent="0.25">
      <c r="A1279" s="348"/>
      <c r="B1279" s="348"/>
      <c r="C1279" s="166"/>
      <c r="D1279" s="166"/>
      <c r="E1279" s="166"/>
      <c r="F1279" s="166"/>
      <c r="G1279" s="166"/>
      <c r="H1279" s="166"/>
      <c r="I1279" s="166"/>
      <c r="J1279" s="166"/>
      <c r="K1279" s="166"/>
      <c r="L1279" s="166"/>
      <c r="M1279" s="166"/>
      <c r="N1279" s="348"/>
      <c r="O1279" s="348"/>
      <c r="P1279" s="166"/>
      <c r="Q1279" s="166"/>
      <c r="R1279" s="166"/>
      <c r="S1279" s="166"/>
      <c r="T1279" s="166"/>
      <c r="U1279" s="166"/>
      <c r="V1279" s="166"/>
      <c r="W1279" s="166"/>
      <c r="X1279" s="166"/>
      <c r="Y1279" s="166"/>
      <c r="Z1279" s="166"/>
      <c r="AA1279" s="166"/>
      <c r="AB1279" s="166"/>
      <c r="AC1279" s="166"/>
      <c r="AD1279" s="166"/>
      <c r="AE1279" s="166"/>
      <c r="AG1279" s="348"/>
    </row>
    <row r="1280" spans="1:33" s="103" customFormat="1" hidden="1" x14ac:dyDescent="0.25">
      <c r="A1280" s="102"/>
      <c r="B1280" s="101"/>
      <c r="C1280" s="251"/>
      <c r="D1280" s="251"/>
      <c r="E1280" s="251"/>
      <c r="F1280" s="251"/>
      <c r="G1280" s="251"/>
      <c r="H1280" s="251"/>
      <c r="I1280" s="251"/>
      <c r="J1280" s="251"/>
      <c r="K1280" s="251"/>
      <c r="L1280" s="251"/>
      <c r="M1280" s="251"/>
      <c r="N1280" s="251"/>
      <c r="O1280" s="251"/>
      <c r="P1280" s="251"/>
      <c r="Q1280" s="251"/>
      <c r="R1280" s="251"/>
      <c r="S1280" s="251"/>
      <c r="T1280" s="251"/>
      <c r="U1280" s="251"/>
      <c r="V1280" s="251"/>
      <c r="W1280" s="251"/>
      <c r="X1280" s="251"/>
      <c r="Y1280" s="251"/>
      <c r="Z1280" s="251"/>
      <c r="AA1280" s="251"/>
      <c r="AB1280" s="251"/>
      <c r="AC1280" s="251"/>
      <c r="AD1280" s="251"/>
      <c r="AE1280" s="35"/>
    </row>
    <row r="1281" spans="1:31" s="103" customFormat="1" ht="29.25" hidden="1" customHeight="1" x14ac:dyDescent="0.25">
      <c r="A1281" s="102"/>
      <c r="B1281" s="101"/>
      <c r="C1281" s="1288"/>
      <c r="D1281" s="1288"/>
      <c r="E1281" s="1288"/>
      <c r="F1281" s="1288"/>
      <c r="G1281" s="1288"/>
      <c r="H1281" s="1288"/>
      <c r="I1281" s="1288"/>
      <c r="J1281" s="1288"/>
      <c r="K1281" s="1288"/>
      <c r="L1281" s="1288"/>
      <c r="M1281" s="1288"/>
      <c r="N1281" s="1288"/>
      <c r="O1281" s="1288"/>
      <c r="P1281" s="1288"/>
      <c r="Q1281" s="1288"/>
      <c r="R1281" s="1288"/>
      <c r="S1281" s="1288"/>
      <c r="T1281" s="1288"/>
      <c r="U1281" s="1288"/>
      <c r="V1281" s="1288"/>
      <c r="W1281" s="1288"/>
      <c r="X1281" s="1288"/>
      <c r="Y1281" s="1288"/>
      <c r="Z1281" s="1288"/>
      <c r="AA1281" s="1288"/>
      <c r="AB1281" s="1288"/>
      <c r="AC1281" s="1288"/>
      <c r="AD1281" s="1288"/>
      <c r="AE1281" s="35"/>
    </row>
    <row r="1282" spans="1:31" s="40" customFormat="1" ht="15" hidden="1" customHeight="1" x14ac:dyDescent="0.25">
      <c r="A1282" s="8"/>
      <c r="B1282" s="246"/>
      <c r="C1282" s="246"/>
      <c r="D1282" s="246"/>
      <c r="E1282" s="246"/>
      <c r="F1282" s="246"/>
      <c r="G1282" s="246"/>
      <c r="H1282" s="246"/>
      <c r="I1282" s="246"/>
      <c r="J1282" s="246"/>
      <c r="K1282" s="246"/>
      <c r="L1282" s="246"/>
      <c r="M1282" s="246"/>
      <c r="N1282" s="246"/>
      <c r="O1282" s="246"/>
      <c r="P1282" s="246"/>
      <c r="Q1282" s="246"/>
      <c r="R1282" s="246"/>
      <c r="S1282" s="246"/>
      <c r="T1282" s="246"/>
      <c r="U1282" s="246"/>
      <c r="V1282" s="246"/>
      <c r="W1282" s="246"/>
      <c r="X1282" s="246"/>
      <c r="Y1282" s="246"/>
      <c r="Z1282" s="246"/>
      <c r="AA1282" s="246"/>
      <c r="AB1282" s="246"/>
      <c r="AC1282" s="246"/>
      <c r="AD1282" s="246"/>
      <c r="AE1282" s="4"/>
    </row>
    <row r="1283" spans="1:31" s="103" customFormat="1" ht="19.5" hidden="1" x14ac:dyDescent="0.25">
      <c r="A1283" s="102"/>
      <c r="B1283" s="101"/>
      <c r="C1283" s="104"/>
      <c r="D1283" s="104"/>
      <c r="E1283" s="104"/>
      <c r="F1283" s="104"/>
      <c r="G1283" s="104"/>
      <c r="H1283" s="104"/>
      <c r="I1283" s="104"/>
      <c r="J1283" s="104"/>
      <c r="K1283" s="104"/>
      <c r="L1283" s="104"/>
      <c r="M1283" s="104"/>
      <c r="N1283" s="104"/>
      <c r="O1283" s="104"/>
      <c r="P1283" s="104"/>
      <c r="Q1283" s="104"/>
      <c r="R1283" s="104"/>
      <c r="S1283" s="104"/>
      <c r="T1283" s="104"/>
      <c r="U1283" s="104"/>
      <c r="V1283" s="104"/>
      <c r="W1283" s="104"/>
      <c r="X1283" s="104"/>
      <c r="Y1283" s="104"/>
      <c r="Z1283" s="104"/>
      <c r="AA1283" s="104"/>
      <c r="AB1283" s="104"/>
      <c r="AC1283" s="104"/>
      <c r="AD1283" s="104"/>
      <c r="AE1283" s="2"/>
    </row>
    <row r="1284" spans="1:31" s="103" customFormat="1" ht="42" hidden="1" customHeight="1" x14ac:dyDescent="0.25">
      <c r="A1284" s="102"/>
      <c r="B1284" s="101"/>
      <c r="C1284" s="1288"/>
      <c r="D1284" s="1288"/>
      <c r="E1284" s="1288"/>
      <c r="F1284" s="1288"/>
      <c r="G1284" s="1288"/>
      <c r="H1284" s="1288"/>
      <c r="I1284" s="1288"/>
      <c r="J1284" s="1288"/>
      <c r="K1284" s="1288"/>
      <c r="L1284" s="1288"/>
      <c r="M1284" s="1288"/>
      <c r="N1284" s="1288"/>
      <c r="O1284" s="1288"/>
      <c r="P1284" s="1288"/>
      <c r="Q1284" s="1288"/>
      <c r="R1284" s="1288"/>
      <c r="S1284" s="1288"/>
      <c r="T1284" s="1288"/>
      <c r="U1284" s="1288"/>
      <c r="V1284" s="1288"/>
      <c r="W1284" s="1288"/>
      <c r="X1284" s="1288"/>
      <c r="Y1284" s="1288"/>
      <c r="Z1284" s="1288"/>
      <c r="AA1284" s="1288"/>
      <c r="AB1284" s="1288"/>
      <c r="AC1284" s="1288"/>
      <c r="AD1284" s="1288"/>
      <c r="AE1284" s="2"/>
    </row>
    <row r="1285" spans="1:31" s="103" customFormat="1" ht="41.25" hidden="1" customHeight="1" x14ac:dyDescent="0.25">
      <c r="A1285" s="102"/>
      <c r="B1285" s="101"/>
      <c r="C1285" s="1288"/>
      <c r="D1285" s="1288"/>
      <c r="E1285" s="1288"/>
      <c r="F1285" s="1288"/>
      <c r="G1285" s="1288"/>
      <c r="H1285" s="1288"/>
      <c r="I1285" s="1288"/>
      <c r="J1285" s="1288"/>
      <c r="K1285" s="1288"/>
      <c r="L1285" s="1288"/>
      <c r="M1285" s="1288"/>
      <c r="N1285" s="1288"/>
      <c r="O1285" s="1288"/>
      <c r="P1285" s="1288"/>
      <c r="Q1285" s="1288"/>
      <c r="R1285" s="1288"/>
      <c r="S1285" s="1288"/>
      <c r="T1285" s="1288"/>
      <c r="U1285" s="1288"/>
      <c r="V1285" s="1288"/>
      <c r="W1285" s="1288"/>
      <c r="X1285" s="1288"/>
      <c r="Y1285" s="1288"/>
      <c r="Z1285" s="1288"/>
      <c r="AA1285" s="1288"/>
      <c r="AB1285" s="1288"/>
      <c r="AC1285" s="1288"/>
      <c r="AD1285" s="1288"/>
      <c r="AE1285" s="2"/>
    </row>
    <row r="1286" spans="1:31" s="103" customFormat="1" ht="54.75" hidden="1" customHeight="1" x14ac:dyDescent="0.25">
      <c r="A1286" s="102"/>
      <c r="B1286" s="101"/>
      <c r="C1286" s="1288"/>
      <c r="D1286" s="1288"/>
      <c r="E1286" s="1288"/>
      <c r="F1286" s="1288"/>
      <c r="G1286" s="1288"/>
      <c r="H1286" s="1288"/>
      <c r="I1286" s="1288"/>
      <c r="J1286" s="1288"/>
      <c r="K1286" s="1288"/>
      <c r="L1286" s="1288"/>
      <c r="M1286" s="1288"/>
      <c r="N1286" s="1288"/>
      <c r="O1286" s="1288"/>
      <c r="P1286" s="1288"/>
      <c r="Q1286" s="1288"/>
      <c r="R1286" s="1288"/>
      <c r="S1286" s="1288"/>
      <c r="T1286" s="1288"/>
      <c r="U1286" s="1288"/>
      <c r="V1286" s="1288"/>
      <c r="W1286" s="1288"/>
      <c r="X1286" s="1288"/>
      <c r="Y1286" s="1288"/>
      <c r="Z1286" s="1288"/>
      <c r="AA1286" s="1288"/>
      <c r="AB1286" s="1288"/>
      <c r="AC1286" s="1288"/>
      <c r="AD1286" s="1288"/>
      <c r="AE1286" s="2"/>
    </row>
    <row r="1287" spans="1:31" s="103" customFormat="1" ht="68.25" hidden="1" customHeight="1" x14ac:dyDescent="0.25">
      <c r="A1287" s="102"/>
      <c r="B1287" s="101"/>
      <c r="C1287" s="1288"/>
      <c r="D1287" s="1288"/>
      <c r="E1287" s="1288"/>
      <c r="F1287" s="1288"/>
      <c r="G1287" s="1288"/>
      <c r="H1287" s="1288"/>
      <c r="I1287" s="1288"/>
      <c r="J1287" s="1288"/>
      <c r="K1287" s="1288"/>
      <c r="L1287" s="1288"/>
      <c r="M1287" s="1288"/>
      <c r="N1287" s="1288"/>
      <c r="O1287" s="1288"/>
      <c r="P1287" s="1288"/>
      <c r="Q1287" s="1288"/>
      <c r="R1287" s="1288"/>
      <c r="S1287" s="1288"/>
      <c r="T1287" s="1288"/>
      <c r="U1287" s="1288"/>
      <c r="V1287" s="1288"/>
      <c r="W1287" s="1288"/>
      <c r="X1287" s="1288"/>
      <c r="Y1287" s="1288"/>
      <c r="Z1287" s="1288"/>
      <c r="AA1287" s="1288"/>
      <c r="AB1287" s="1288"/>
      <c r="AC1287" s="1288"/>
      <c r="AD1287" s="1288"/>
      <c r="AE1287" s="2"/>
    </row>
    <row r="1288" spans="1:31" s="103" customFormat="1" ht="31.5" hidden="1" customHeight="1" x14ac:dyDescent="0.25">
      <c r="A1288" s="102"/>
      <c r="B1288" s="101"/>
      <c r="C1288" s="1289"/>
      <c r="D1288" s="1288"/>
      <c r="E1288" s="1288"/>
      <c r="F1288" s="1288"/>
      <c r="G1288" s="1288"/>
      <c r="H1288" s="1288"/>
      <c r="I1288" s="1288"/>
      <c r="J1288" s="1288"/>
      <c r="K1288" s="1288"/>
      <c r="L1288" s="1288"/>
      <c r="M1288" s="1288"/>
      <c r="N1288" s="1288"/>
      <c r="O1288" s="1288"/>
      <c r="P1288" s="1288"/>
      <c r="Q1288" s="1288"/>
      <c r="R1288" s="1288"/>
      <c r="S1288" s="1288"/>
      <c r="T1288" s="1288"/>
      <c r="U1288" s="1288"/>
      <c r="V1288" s="1288"/>
      <c r="W1288" s="1288"/>
      <c r="X1288" s="1288"/>
      <c r="Y1288" s="1288"/>
      <c r="Z1288" s="1288"/>
      <c r="AA1288" s="1288"/>
      <c r="AB1288" s="1288"/>
      <c r="AC1288" s="1288"/>
      <c r="AD1288" s="1288"/>
      <c r="AE1288" s="2"/>
    </row>
    <row r="1289" spans="1:31" s="103" customFormat="1" ht="51.75" hidden="1" customHeight="1" x14ac:dyDescent="0.25">
      <c r="A1289" s="102"/>
      <c r="B1289" s="101"/>
      <c r="C1289" s="1288"/>
      <c r="D1289" s="1288"/>
      <c r="E1289" s="1288"/>
      <c r="F1289" s="1288"/>
      <c r="G1289" s="1288"/>
      <c r="H1289" s="1288"/>
      <c r="I1289" s="1288"/>
      <c r="J1289" s="1288"/>
      <c r="K1289" s="1288"/>
      <c r="L1289" s="1288"/>
      <c r="M1289" s="1288"/>
      <c r="N1289" s="1288"/>
      <c r="O1289" s="1288"/>
      <c r="P1289" s="1288"/>
      <c r="Q1289" s="1288"/>
      <c r="R1289" s="1288"/>
      <c r="S1289" s="1288"/>
      <c r="T1289" s="1288"/>
      <c r="U1289" s="1288"/>
      <c r="V1289" s="1288"/>
      <c r="W1289" s="1288"/>
      <c r="X1289" s="1288"/>
      <c r="Y1289" s="1288"/>
      <c r="Z1289" s="1288"/>
      <c r="AA1289" s="1288"/>
      <c r="AB1289" s="1288"/>
      <c r="AC1289" s="1288"/>
      <c r="AD1289" s="1288"/>
      <c r="AE1289" s="2"/>
    </row>
    <row r="1290" spans="1:31" s="103" customFormat="1" ht="54" hidden="1" customHeight="1" x14ac:dyDescent="0.25">
      <c r="A1290" s="102"/>
      <c r="B1290" s="101"/>
      <c r="C1290" s="1288"/>
      <c r="D1290" s="1288"/>
      <c r="E1290" s="1288"/>
      <c r="F1290" s="1288"/>
      <c r="G1290" s="1288"/>
      <c r="H1290" s="1288"/>
      <c r="I1290" s="1288"/>
      <c r="J1290" s="1288"/>
      <c r="K1290" s="1288"/>
      <c r="L1290" s="1288"/>
      <c r="M1290" s="1288"/>
      <c r="N1290" s="1288"/>
      <c r="O1290" s="1288"/>
      <c r="P1290" s="1288"/>
      <c r="Q1290" s="1288"/>
      <c r="R1290" s="1288"/>
      <c r="S1290" s="1288"/>
      <c r="T1290" s="1288"/>
      <c r="U1290" s="1288"/>
      <c r="V1290" s="1288"/>
      <c r="W1290" s="1288"/>
      <c r="X1290" s="1288"/>
      <c r="Y1290" s="1288"/>
      <c r="Z1290" s="1288"/>
      <c r="AA1290" s="1288"/>
      <c r="AB1290" s="1288"/>
      <c r="AC1290" s="1288"/>
      <c r="AD1290" s="1288"/>
      <c r="AE1290" s="2"/>
    </row>
    <row r="1291" spans="1:31" s="103" customFormat="1" ht="39" hidden="1" customHeight="1" x14ac:dyDescent="0.25">
      <c r="A1291" s="102"/>
      <c r="B1291" s="101"/>
      <c r="C1291" s="1288"/>
      <c r="D1291" s="1288"/>
      <c r="E1291" s="1288"/>
      <c r="F1291" s="1288"/>
      <c r="G1291" s="1288"/>
      <c r="H1291" s="1288"/>
      <c r="I1291" s="1288"/>
      <c r="J1291" s="1288"/>
      <c r="K1291" s="1288"/>
      <c r="L1291" s="1288"/>
      <c r="M1291" s="1288"/>
      <c r="N1291" s="1288"/>
      <c r="O1291" s="1288"/>
      <c r="P1291" s="1288"/>
      <c r="Q1291" s="1288"/>
      <c r="R1291" s="1288"/>
      <c r="S1291" s="1288"/>
      <c r="T1291" s="1288"/>
      <c r="U1291" s="1288"/>
      <c r="V1291" s="1288"/>
      <c r="W1291" s="1288"/>
      <c r="X1291" s="1288"/>
      <c r="Y1291" s="1288"/>
      <c r="Z1291" s="1288"/>
      <c r="AA1291" s="1288"/>
      <c r="AB1291" s="1288"/>
      <c r="AC1291" s="1288"/>
      <c r="AD1291" s="1288"/>
      <c r="AE1291" s="2"/>
    </row>
    <row r="1292" spans="1:31" s="103" customFormat="1" ht="30" hidden="1" customHeight="1" x14ac:dyDescent="0.25">
      <c r="A1292" s="102"/>
      <c r="B1292" s="101"/>
      <c r="C1292" s="1288"/>
      <c r="D1292" s="1288"/>
      <c r="E1292" s="1288"/>
      <c r="F1292" s="1288"/>
      <c r="G1292" s="1288"/>
      <c r="H1292" s="1288"/>
      <c r="I1292" s="1288"/>
      <c r="J1292" s="1288"/>
      <c r="K1292" s="1288"/>
      <c r="L1292" s="1288"/>
      <c r="M1292" s="1288"/>
      <c r="N1292" s="1288"/>
      <c r="O1292" s="1288"/>
      <c r="P1292" s="1288"/>
      <c r="Q1292" s="1288"/>
      <c r="R1292" s="1288"/>
      <c r="S1292" s="1288"/>
      <c r="T1292" s="1288"/>
      <c r="U1292" s="1288"/>
      <c r="V1292" s="1288"/>
      <c r="W1292" s="1288"/>
      <c r="X1292" s="1288"/>
      <c r="Y1292" s="1288"/>
      <c r="Z1292" s="1288"/>
      <c r="AA1292" s="1288"/>
      <c r="AB1292" s="1288"/>
      <c r="AC1292" s="1288"/>
      <c r="AD1292" s="1288"/>
      <c r="AE1292" s="2"/>
    </row>
    <row r="1293" spans="1:31" s="103" customFormat="1" ht="43.5" hidden="1" customHeight="1" x14ac:dyDescent="0.25">
      <c r="A1293" s="102"/>
      <c r="B1293" s="101"/>
      <c r="C1293" s="1288"/>
      <c r="D1293" s="1288"/>
      <c r="E1293" s="1288"/>
      <c r="F1293" s="1288"/>
      <c r="G1293" s="1288"/>
      <c r="H1293" s="1288"/>
      <c r="I1293" s="1288"/>
      <c r="J1293" s="1288"/>
      <c r="K1293" s="1288"/>
      <c r="L1293" s="1288"/>
      <c r="M1293" s="1288"/>
      <c r="N1293" s="1288"/>
      <c r="O1293" s="1288"/>
      <c r="P1293" s="1288"/>
      <c r="Q1293" s="1288"/>
      <c r="R1293" s="1288"/>
      <c r="S1293" s="1288"/>
      <c r="T1293" s="1288"/>
      <c r="U1293" s="1288"/>
      <c r="V1293" s="1288"/>
      <c r="W1293" s="1288"/>
      <c r="X1293" s="1288"/>
      <c r="Y1293" s="1288"/>
      <c r="Z1293" s="1288"/>
      <c r="AA1293" s="1288"/>
      <c r="AB1293" s="1288"/>
      <c r="AC1293" s="1288"/>
      <c r="AD1293" s="1288"/>
      <c r="AE1293" s="2"/>
    </row>
    <row r="1294" spans="1:31" s="103" customFormat="1" ht="42" hidden="1" customHeight="1" x14ac:dyDescent="0.25">
      <c r="A1294" s="102"/>
      <c r="B1294" s="101"/>
      <c r="C1294" s="1288"/>
      <c r="D1294" s="1288"/>
      <c r="E1294" s="1288"/>
      <c r="F1294" s="1288"/>
      <c r="G1294" s="1288"/>
      <c r="H1294" s="1288"/>
      <c r="I1294" s="1288"/>
      <c r="J1294" s="1288"/>
      <c r="K1294" s="1288"/>
      <c r="L1294" s="1288"/>
      <c r="M1294" s="1288"/>
      <c r="N1294" s="1288"/>
      <c r="O1294" s="1288"/>
      <c r="P1294" s="1288"/>
      <c r="Q1294" s="1288"/>
      <c r="R1294" s="1288"/>
      <c r="S1294" s="1288"/>
      <c r="T1294" s="1288"/>
      <c r="U1294" s="1288"/>
      <c r="V1294" s="1288"/>
      <c r="W1294" s="1288"/>
      <c r="X1294" s="1288"/>
      <c r="Y1294" s="1288"/>
      <c r="Z1294" s="1288"/>
      <c r="AA1294" s="1288"/>
      <c r="AB1294" s="1288"/>
      <c r="AC1294" s="1288"/>
      <c r="AD1294" s="1288"/>
      <c r="AE1294" s="2"/>
    </row>
    <row r="1295" spans="1:31" s="103" customFormat="1" ht="44.25" hidden="1" customHeight="1" x14ac:dyDescent="0.25">
      <c r="A1295" s="102"/>
      <c r="B1295" s="101"/>
      <c r="C1295" s="1289"/>
      <c r="D1295" s="1288"/>
      <c r="E1295" s="1288"/>
      <c r="F1295" s="1288"/>
      <c r="G1295" s="1288"/>
      <c r="H1295" s="1288"/>
      <c r="I1295" s="1288"/>
      <c r="J1295" s="1288"/>
      <c r="K1295" s="1288"/>
      <c r="L1295" s="1288"/>
      <c r="M1295" s="1288"/>
      <c r="N1295" s="1288"/>
      <c r="O1295" s="1288"/>
      <c r="P1295" s="1288"/>
      <c r="Q1295" s="1288"/>
      <c r="R1295" s="1288"/>
      <c r="S1295" s="1288"/>
      <c r="T1295" s="1288"/>
      <c r="U1295" s="1288"/>
      <c r="V1295" s="1288"/>
      <c r="W1295" s="1288"/>
      <c r="X1295" s="1288"/>
      <c r="Y1295" s="1288"/>
      <c r="Z1295" s="1288"/>
      <c r="AA1295" s="1288"/>
      <c r="AB1295" s="1288"/>
      <c r="AC1295" s="1288"/>
      <c r="AD1295" s="1288"/>
      <c r="AE1295" s="2"/>
    </row>
    <row r="1296" spans="1:31" s="103" customFormat="1" ht="29.25" hidden="1" customHeight="1" x14ac:dyDescent="0.25">
      <c r="A1296" s="102"/>
      <c r="B1296" s="101"/>
      <c r="C1296" s="1289"/>
      <c r="D1296" s="1288"/>
      <c r="E1296" s="1288"/>
      <c r="F1296" s="1288"/>
      <c r="G1296" s="1288"/>
      <c r="H1296" s="1288"/>
      <c r="I1296" s="1288"/>
      <c r="J1296" s="1288"/>
      <c r="K1296" s="1288"/>
      <c r="L1296" s="1288"/>
      <c r="M1296" s="1288"/>
      <c r="N1296" s="1288"/>
      <c r="O1296" s="1288"/>
      <c r="P1296" s="1288"/>
      <c r="Q1296" s="1288"/>
      <c r="R1296" s="1288"/>
      <c r="S1296" s="1288"/>
      <c r="T1296" s="1288"/>
      <c r="U1296" s="1288"/>
      <c r="V1296" s="1288"/>
      <c r="W1296" s="1288"/>
      <c r="X1296" s="1288"/>
      <c r="Y1296" s="1288"/>
      <c r="Z1296" s="1288"/>
      <c r="AA1296" s="1288"/>
      <c r="AB1296" s="1288"/>
      <c r="AC1296" s="1288"/>
      <c r="AD1296" s="1288"/>
      <c r="AE1296" s="2"/>
    </row>
    <row r="1297" spans="1:31" s="103" customFormat="1" ht="54" hidden="1" customHeight="1" x14ac:dyDescent="0.25">
      <c r="A1297" s="102"/>
      <c r="B1297" s="101"/>
      <c r="C1297" s="1288"/>
      <c r="D1297" s="1288"/>
      <c r="E1297" s="1288"/>
      <c r="F1297" s="1288"/>
      <c r="G1297" s="1288"/>
      <c r="H1297" s="1288"/>
      <c r="I1297" s="1288"/>
      <c r="J1297" s="1288"/>
      <c r="K1297" s="1288"/>
      <c r="L1297" s="1288"/>
      <c r="M1297" s="1288"/>
      <c r="N1297" s="1288"/>
      <c r="O1297" s="1288"/>
      <c r="P1297" s="1288"/>
      <c r="Q1297" s="1288"/>
      <c r="R1297" s="1288"/>
      <c r="S1297" s="1288"/>
      <c r="T1297" s="1288"/>
      <c r="U1297" s="1288"/>
      <c r="V1297" s="1288"/>
      <c r="W1297" s="1288"/>
      <c r="X1297" s="1288"/>
      <c r="Y1297" s="1288"/>
      <c r="Z1297" s="1288"/>
      <c r="AA1297" s="1288"/>
      <c r="AB1297" s="1288"/>
      <c r="AC1297" s="1288"/>
      <c r="AD1297" s="1288"/>
      <c r="AE1297" s="2"/>
    </row>
    <row r="1298" spans="1:31" s="103" customFormat="1" ht="43.5" hidden="1" customHeight="1" x14ac:dyDescent="0.25">
      <c r="A1298" s="102"/>
      <c r="B1298" s="101"/>
      <c r="C1298" s="1288"/>
      <c r="D1298" s="1288"/>
      <c r="E1298" s="1288"/>
      <c r="F1298" s="1288"/>
      <c r="G1298" s="1288"/>
      <c r="H1298" s="1288"/>
      <c r="I1298" s="1288"/>
      <c r="J1298" s="1288"/>
      <c r="K1298" s="1288"/>
      <c r="L1298" s="1288"/>
      <c r="M1298" s="1288"/>
      <c r="N1298" s="1288"/>
      <c r="O1298" s="1288"/>
      <c r="P1298" s="1288"/>
      <c r="Q1298" s="1288"/>
      <c r="R1298" s="1288"/>
      <c r="S1298" s="1288"/>
      <c r="T1298" s="1288"/>
      <c r="U1298" s="1288"/>
      <c r="V1298" s="1288"/>
      <c r="W1298" s="1288"/>
      <c r="X1298" s="1288"/>
      <c r="Y1298" s="1288"/>
      <c r="Z1298" s="1288"/>
      <c r="AA1298" s="1288"/>
      <c r="AB1298" s="1288"/>
      <c r="AC1298" s="1288"/>
      <c r="AD1298" s="1288"/>
      <c r="AE1298" s="2"/>
    </row>
    <row r="1299" spans="1:31" s="103" customFormat="1" ht="27.75" hidden="1" customHeight="1" x14ac:dyDescent="0.25">
      <c r="A1299" s="102"/>
      <c r="B1299" s="101"/>
      <c r="C1299" s="1288"/>
      <c r="D1299" s="1288"/>
      <c r="E1299" s="1288"/>
      <c r="F1299" s="1288"/>
      <c r="G1299" s="1288"/>
      <c r="H1299" s="1288"/>
      <c r="I1299" s="1288"/>
      <c r="J1299" s="1288"/>
      <c r="K1299" s="1288"/>
      <c r="L1299" s="1288"/>
      <c r="M1299" s="1288"/>
      <c r="N1299" s="1288"/>
      <c r="O1299" s="1288"/>
      <c r="P1299" s="1288"/>
      <c r="Q1299" s="1288"/>
      <c r="R1299" s="1288"/>
      <c r="S1299" s="1288"/>
      <c r="T1299" s="1288"/>
      <c r="U1299" s="1288"/>
      <c r="V1299" s="1288"/>
      <c r="W1299" s="1288"/>
      <c r="X1299" s="1288"/>
      <c r="Y1299" s="1288"/>
      <c r="Z1299" s="1288"/>
      <c r="AA1299" s="1288"/>
      <c r="AB1299" s="1288"/>
      <c r="AC1299" s="1288"/>
      <c r="AD1299" s="1288"/>
      <c r="AE1299" s="2"/>
    </row>
    <row r="1300" spans="1:31" s="103" customFormat="1" ht="33" hidden="1" customHeight="1" x14ac:dyDescent="0.25">
      <c r="A1300" s="102"/>
      <c r="B1300" s="101"/>
      <c r="C1300" s="1289"/>
      <c r="D1300" s="1288"/>
      <c r="E1300" s="1288"/>
      <c r="F1300" s="1288"/>
      <c r="G1300" s="1288"/>
      <c r="H1300" s="1288"/>
      <c r="I1300" s="1288"/>
      <c r="J1300" s="1288"/>
      <c r="K1300" s="1288"/>
      <c r="L1300" s="1288"/>
      <c r="M1300" s="1288"/>
      <c r="N1300" s="1288"/>
      <c r="O1300" s="1288"/>
      <c r="P1300" s="1288"/>
      <c r="Q1300" s="1288"/>
      <c r="R1300" s="1288"/>
      <c r="S1300" s="1288"/>
      <c r="T1300" s="1288"/>
      <c r="U1300" s="1288"/>
      <c r="V1300" s="1288"/>
      <c r="W1300" s="1288"/>
      <c r="X1300" s="1288"/>
      <c r="Y1300" s="1288"/>
      <c r="Z1300" s="1288"/>
      <c r="AA1300" s="1288"/>
      <c r="AB1300" s="1288"/>
      <c r="AC1300" s="1288"/>
      <c r="AD1300" s="1288"/>
      <c r="AE1300" s="2"/>
    </row>
    <row r="1301" spans="1:31" s="103" customFormat="1" ht="30.75" hidden="1" customHeight="1" x14ac:dyDescent="0.25">
      <c r="A1301" s="102"/>
      <c r="B1301" s="101"/>
      <c r="C1301" s="1289"/>
      <c r="D1301" s="1288"/>
      <c r="E1301" s="1288"/>
      <c r="F1301" s="1288"/>
      <c r="G1301" s="1288"/>
      <c r="H1301" s="1288"/>
      <c r="I1301" s="1288"/>
      <c r="J1301" s="1288"/>
      <c r="K1301" s="1288"/>
      <c r="L1301" s="1288"/>
      <c r="M1301" s="1288"/>
      <c r="N1301" s="1288"/>
      <c r="O1301" s="1288"/>
      <c r="P1301" s="1288"/>
      <c r="Q1301" s="1288"/>
      <c r="R1301" s="1288"/>
      <c r="S1301" s="1288"/>
      <c r="T1301" s="1288"/>
      <c r="U1301" s="1288"/>
      <c r="V1301" s="1288"/>
      <c r="W1301" s="1288"/>
      <c r="X1301" s="1288"/>
      <c r="Y1301" s="1288"/>
      <c r="Z1301" s="1288"/>
      <c r="AA1301" s="1288"/>
      <c r="AB1301" s="1288"/>
      <c r="AC1301" s="1288"/>
      <c r="AD1301" s="1288"/>
      <c r="AE1301" s="2"/>
    </row>
    <row r="1302" spans="1:31" s="103" customFormat="1" ht="19.5" hidden="1" customHeight="1" x14ac:dyDescent="0.25">
      <c r="A1302" s="102"/>
      <c r="B1302" s="101"/>
      <c r="C1302" s="1288"/>
      <c r="D1302" s="1288"/>
      <c r="E1302" s="1288"/>
      <c r="F1302" s="1288"/>
      <c r="G1302" s="1288"/>
      <c r="H1302" s="1288"/>
      <c r="I1302" s="1288"/>
      <c r="J1302" s="1288"/>
      <c r="K1302" s="1288"/>
      <c r="L1302" s="1288"/>
      <c r="M1302" s="1288"/>
      <c r="N1302" s="1288"/>
      <c r="O1302" s="1288"/>
      <c r="P1302" s="1288"/>
      <c r="Q1302" s="1288"/>
      <c r="R1302" s="1288"/>
      <c r="S1302" s="1288"/>
      <c r="T1302" s="1288"/>
      <c r="U1302" s="1288"/>
      <c r="V1302" s="1288"/>
      <c r="W1302" s="1288"/>
      <c r="X1302" s="1288"/>
      <c r="Y1302" s="1288"/>
      <c r="Z1302" s="1288"/>
      <c r="AA1302" s="1288"/>
      <c r="AB1302" s="1288"/>
      <c r="AC1302" s="1288"/>
      <c r="AD1302" s="1288"/>
      <c r="AE1302" s="2"/>
    </row>
    <row r="1303" spans="1:31" s="103" customFormat="1" ht="42" hidden="1" customHeight="1" x14ac:dyDescent="0.25">
      <c r="A1303" s="102"/>
      <c r="B1303" s="101"/>
      <c r="C1303" s="1288"/>
      <c r="D1303" s="1288"/>
      <c r="E1303" s="1288"/>
      <c r="F1303" s="1288"/>
      <c r="G1303" s="1288"/>
      <c r="H1303" s="1288"/>
      <c r="I1303" s="1288"/>
      <c r="J1303" s="1288"/>
      <c r="K1303" s="1288"/>
      <c r="L1303" s="1288"/>
      <c r="M1303" s="1288"/>
      <c r="N1303" s="1288"/>
      <c r="O1303" s="1288"/>
      <c r="P1303" s="1288"/>
      <c r="Q1303" s="1288"/>
      <c r="R1303" s="1288"/>
      <c r="S1303" s="1288"/>
      <c r="T1303" s="1288"/>
      <c r="U1303" s="1288"/>
      <c r="V1303" s="1288"/>
      <c r="W1303" s="1288"/>
      <c r="X1303" s="1288"/>
      <c r="Y1303" s="1288"/>
      <c r="Z1303" s="1288"/>
      <c r="AA1303" s="1288"/>
      <c r="AB1303" s="1288"/>
      <c r="AC1303" s="1288"/>
      <c r="AD1303" s="1288"/>
      <c r="AE1303" s="2"/>
    </row>
    <row r="1304" spans="1:31" s="103" customFormat="1" ht="30" hidden="1" customHeight="1" x14ac:dyDescent="0.25">
      <c r="A1304" s="102"/>
      <c r="B1304" s="101"/>
      <c r="C1304" s="1289"/>
      <c r="D1304" s="1288"/>
      <c r="E1304" s="1288"/>
      <c r="F1304" s="1288"/>
      <c r="G1304" s="1288"/>
      <c r="H1304" s="1288"/>
      <c r="I1304" s="1288"/>
      <c r="J1304" s="1288"/>
      <c r="K1304" s="1288"/>
      <c r="L1304" s="1288"/>
      <c r="M1304" s="1288"/>
      <c r="N1304" s="1288"/>
      <c r="O1304" s="1288"/>
      <c r="P1304" s="1288"/>
      <c r="Q1304" s="1288"/>
      <c r="R1304" s="1288"/>
      <c r="S1304" s="1288"/>
      <c r="T1304" s="1288"/>
      <c r="U1304" s="1288"/>
      <c r="V1304" s="1288"/>
      <c r="W1304" s="1288"/>
      <c r="X1304" s="1288"/>
      <c r="Y1304" s="1288"/>
      <c r="Z1304" s="1288"/>
      <c r="AA1304" s="1288"/>
      <c r="AB1304" s="1288"/>
      <c r="AC1304" s="1288"/>
      <c r="AD1304" s="1288"/>
      <c r="AE1304" s="2"/>
    </row>
    <row r="1305" spans="1:31" s="103" customFormat="1" ht="30.75" hidden="1" customHeight="1" x14ac:dyDescent="0.25">
      <c r="A1305" s="102"/>
      <c r="B1305" s="101"/>
      <c r="C1305" s="1288"/>
      <c r="D1305" s="1288"/>
      <c r="E1305" s="1288"/>
      <c r="F1305" s="1288"/>
      <c r="G1305" s="1288"/>
      <c r="H1305" s="1288"/>
      <c r="I1305" s="1288"/>
      <c r="J1305" s="1288"/>
      <c r="K1305" s="1288"/>
      <c r="L1305" s="1288"/>
      <c r="M1305" s="1288"/>
      <c r="N1305" s="1288"/>
      <c r="O1305" s="1288"/>
      <c r="P1305" s="1288"/>
      <c r="Q1305" s="1288"/>
      <c r="R1305" s="1288"/>
      <c r="S1305" s="1288"/>
      <c r="T1305" s="1288"/>
      <c r="U1305" s="1288"/>
      <c r="V1305" s="1288"/>
      <c r="W1305" s="1288"/>
      <c r="X1305" s="1288"/>
      <c r="Y1305" s="1288"/>
      <c r="Z1305" s="1288"/>
      <c r="AA1305" s="1288"/>
      <c r="AB1305" s="1288"/>
      <c r="AC1305" s="1288"/>
      <c r="AD1305" s="1288"/>
      <c r="AE1305" s="2"/>
    </row>
    <row r="1306" spans="1:31" s="103" customFormat="1" ht="41.25" hidden="1" customHeight="1" x14ac:dyDescent="0.25">
      <c r="A1306" s="102"/>
      <c r="B1306" s="101"/>
      <c r="C1306" s="1288"/>
      <c r="D1306" s="1288"/>
      <c r="E1306" s="1288"/>
      <c r="F1306" s="1288"/>
      <c r="G1306" s="1288"/>
      <c r="H1306" s="1288"/>
      <c r="I1306" s="1288"/>
      <c r="J1306" s="1288"/>
      <c r="K1306" s="1288"/>
      <c r="L1306" s="1288"/>
      <c r="M1306" s="1288"/>
      <c r="N1306" s="1288"/>
      <c r="O1306" s="1288"/>
      <c r="P1306" s="1288"/>
      <c r="Q1306" s="1288"/>
      <c r="R1306" s="1288"/>
      <c r="S1306" s="1288"/>
      <c r="T1306" s="1288"/>
      <c r="U1306" s="1288"/>
      <c r="V1306" s="1288"/>
      <c r="W1306" s="1288"/>
      <c r="X1306" s="1288"/>
      <c r="Y1306" s="1288"/>
      <c r="Z1306" s="1288"/>
      <c r="AA1306" s="1288"/>
      <c r="AB1306" s="1288"/>
      <c r="AC1306" s="1288"/>
      <c r="AD1306" s="1288"/>
      <c r="AE1306" s="2"/>
    </row>
    <row r="1307" spans="1:31" s="103" customFormat="1" ht="42.75" hidden="1" customHeight="1" x14ac:dyDescent="0.25">
      <c r="A1307" s="102"/>
      <c r="B1307" s="101"/>
      <c r="C1307" s="1288"/>
      <c r="D1307" s="1288"/>
      <c r="E1307" s="1288"/>
      <c r="F1307" s="1288"/>
      <c r="G1307" s="1288"/>
      <c r="H1307" s="1288"/>
      <c r="I1307" s="1288"/>
      <c r="J1307" s="1288"/>
      <c r="K1307" s="1288"/>
      <c r="L1307" s="1288"/>
      <c r="M1307" s="1288"/>
      <c r="N1307" s="1288"/>
      <c r="O1307" s="1288"/>
      <c r="P1307" s="1288"/>
      <c r="Q1307" s="1288"/>
      <c r="R1307" s="1288"/>
      <c r="S1307" s="1288"/>
      <c r="T1307" s="1288"/>
      <c r="U1307" s="1288"/>
      <c r="V1307" s="1288"/>
      <c r="W1307" s="1288"/>
      <c r="X1307" s="1288"/>
      <c r="Y1307" s="1288"/>
      <c r="Z1307" s="1288"/>
      <c r="AA1307" s="1288"/>
      <c r="AB1307" s="1288"/>
      <c r="AC1307" s="1288"/>
      <c r="AD1307" s="1288"/>
      <c r="AE1307" s="2"/>
    </row>
    <row r="1308" spans="1:31" s="103" customFormat="1" ht="43.5" hidden="1" customHeight="1" x14ac:dyDescent="0.25">
      <c r="A1308" s="102"/>
      <c r="B1308" s="101"/>
      <c r="C1308" s="1288"/>
      <c r="D1308" s="1288"/>
      <c r="E1308" s="1288"/>
      <c r="F1308" s="1288"/>
      <c r="G1308" s="1288"/>
      <c r="H1308" s="1288"/>
      <c r="I1308" s="1288"/>
      <c r="J1308" s="1288"/>
      <c r="K1308" s="1288"/>
      <c r="L1308" s="1288"/>
      <c r="M1308" s="1288"/>
      <c r="N1308" s="1288"/>
      <c r="O1308" s="1288"/>
      <c r="P1308" s="1288"/>
      <c r="Q1308" s="1288"/>
      <c r="R1308" s="1288"/>
      <c r="S1308" s="1288"/>
      <c r="T1308" s="1288"/>
      <c r="U1308" s="1288"/>
      <c r="V1308" s="1288"/>
      <c r="W1308" s="1288"/>
      <c r="X1308" s="1288"/>
      <c r="Y1308" s="1288"/>
      <c r="Z1308" s="1288"/>
      <c r="AA1308" s="1288"/>
      <c r="AB1308" s="1288"/>
      <c r="AC1308" s="1288"/>
      <c r="AD1308" s="1288"/>
      <c r="AE1308" s="2"/>
    </row>
    <row r="1309" spans="1:31" s="103" customFormat="1" ht="31.5" hidden="1" customHeight="1" x14ac:dyDescent="0.25">
      <c r="A1309" s="102"/>
      <c r="B1309" s="101"/>
      <c r="C1309" s="1289"/>
      <c r="D1309" s="1288"/>
      <c r="E1309" s="1288"/>
      <c r="F1309" s="1288"/>
      <c r="G1309" s="1288"/>
      <c r="H1309" s="1288"/>
      <c r="I1309" s="1288"/>
      <c r="J1309" s="1288"/>
      <c r="K1309" s="1288"/>
      <c r="L1309" s="1288"/>
      <c r="M1309" s="1288"/>
      <c r="N1309" s="1288"/>
      <c r="O1309" s="1288"/>
      <c r="P1309" s="1288"/>
      <c r="Q1309" s="1288"/>
      <c r="R1309" s="1288"/>
      <c r="S1309" s="1288"/>
      <c r="T1309" s="1288"/>
      <c r="U1309" s="1288"/>
      <c r="V1309" s="1288"/>
      <c r="W1309" s="1288"/>
      <c r="X1309" s="1288"/>
      <c r="Y1309" s="1288"/>
      <c r="Z1309" s="1288"/>
      <c r="AA1309" s="1288"/>
      <c r="AB1309" s="1288"/>
      <c r="AC1309" s="1288"/>
      <c r="AD1309" s="1288"/>
      <c r="AE1309" s="2"/>
    </row>
    <row r="1310" spans="1:31" s="103" customFormat="1" ht="30" hidden="1" customHeight="1" x14ac:dyDescent="0.25">
      <c r="A1310" s="102"/>
      <c r="B1310" s="101"/>
      <c r="C1310" s="1288"/>
      <c r="D1310" s="1288"/>
      <c r="E1310" s="1288"/>
      <c r="F1310" s="1288"/>
      <c r="G1310" s="1288"/>
      <c r="H1310" s="1288"/>
      <c r="I1310" s="1288"/>
      <c r="J1310" s="1288"/>
      <c r="K1310" s="1288"/>
      <c r="L1310" s="1288"/>
      <c r="M1310" s="1288"/>
      <c r="N1310" s="1288"/>
      <c r="O1310" s="1288"/>
      <c r="P1310" s="1288"/>
      <c r="Q1310" s="1288"/>
      <c r="R1310" s="1288"/>
      <c r="S1310" s="1288"/>
      <c r="T1310" s="1288"/>
      <c r="U1310" s="1288"/>
      <c r="V1310" s="1288"/>
      <c r="W1310" s="1288"/>
      <c r="X1310" s="1288"/>
      <c r="Y1310" s="1288"/>
      <c r="Z1310" s="1288"/>
      <c r="AA1310" s="1288"/>
      <c r="AB1310" s="1288"/>
      <c r="AC1310" s="1288"/>
      <c r="AD1310" s="1288"/>
      <c r="AE1310" s="2"/>
    </row>
    <row r="1311" spans="1:31" s="103" customFormat="1" ht="44.25" hidden="1" customHeight="1" x14ac:dyDescent="0.25">
      <c r="A1311" s="102"/>
      <c r="B1311" s="101"/>
      <c r="C1311" s="1288"/>
      <c r="D1311" s="1288"/>
      <c r="E1311" s="1288"/>
      <c r="F1311" s="1288"/>
      <c r="G1311" s="1288"/>
      <c r="H1311" s="1288"/>
      <c r="I1311" s="1288"/>
      <c r="J1311" s="1288"/>
      <c r="K1311" s="1288"/>
      <c r="L1311" s="1288"/>
      <c r="M1311" s="1288"/>
      <c r="N1311" s="1288"/>
      <c r="O1311" s="1288"/>
      <c r="P1311" s="1288"/>
      <c r="Q1311" s="1288"/>
      <c r="R1311" s="1288"/>
      <c r="S1311" s="1288"/>
      <c r="T1311" s="1288"/>
      <c r="U1311" s="1288"/>
      <c r="V1311" s="1288"/>
      <c r="W1311" s="1288"/>
      <c r="X1311" s="1288"/>
      <c r="Y1311" s="1288"/>
      <c r="Z1311" s="1288"/>
      <c r="AA1311" s="1288"/>
      <c r="AB1311" s="1288"/>
      <c r="AC1311" s="1288"/>
      <c r="AD1311" s="1288"/>
      <c r="AE1311" s="2"/>
    </row>
    <row r="1312" spans="1:31" s="103" customFormat="1" ht="42" hidden="1" customHeight="1" x14ac:dyDescent="0.25">
      <c r="A1312" s="102"/>
      <c r="B1312" s="101"/>
      <c r="C1312" s="1288"/>
      <c r="D1312" s="1288"/>
      <c r="E1312" s="1288"/>
      <c r="F1312" s="1288"/>
      <c r="G1312" s="1288"/>
      <c r="H1312" s="1288"/>
      <c r="I1312" s="1288"/>
      <c r="J1312" s="1288"/>
      <c r="K1312" s="1288"/>
      <c r="L1312" s="1288"/>
      <c r="M1312" s="1288"/>
      <c r="N1312" s="1288"/>
      <c r="O1312" s="1288"/>
      <c r="P1312" s="1288"/>
      <c r="Q1312" s="1288"/>
      <c r="R1312" s="1288"/>
      <c r="S1312" s="1288"/>
      <c r="T1312" s="1288"/>
      <c r="U1312" s="1288"/>
      <c r="V1312" s="1288"/>
      <c r="W1312" s="1288"/>
      <c r="X1312" s="1288"/>
      <c r="Y1312" s="1288"/>
      <c r="Z1312" s="1288"/>
      <c r="AA1312" s="1288"/>
      <c r="AB1312" s="1288"/>
      <c r="AC1312" s="1288"/>
      <c r="AD1312" s="1288"/>
      <c r="AE1312" s="2"/>
    </row>
    <row r="1313" spans="1:31" s="103" customFormat="1" hidden="1" x14ac:dyDescent="0.25">
      <c r="A1313" s="102"/>
      <c r="B1313" s="101"/>
      <c r="C1313" s="1289"/>
      <c r="D1313" s="1288"/>
      <c r="E1313" s="1288"/>
      <c r="F1313" s="1288"/>
      <c r="G1313" s="1288"/>
      <c r="H1313" s="1288"/>
      <c r="I1313" s="1288"/>
      <c r="J1313" s="1288"/>
      <c r="K1313" s="1288"/>
      <c r="L1313" s="1288"/>
      <c r="M1313" s="1288"/>
      <c r="N1313" s="1288"/>
      <c r="O1313" s="1288"/>
      <c r="P1313" s="1288"/>
      <c r="Q1313" s="1288"/>
      <c r="R1313" s="1288"/>
      <c r="S1313" s="1288"/>
      <c r="T1313" s="1288"/>
      <c r="U1313" s="1288"/>
      <c r="V1313" s="1288"/>
      <c r="W1313" s="1288"/>
      <c r="X1313" s="1288"/>
      <c r="Y1313" s="1288"/>
      <c r="Z1313" s="1288"/>
      <c r="AA1313" s="1288"/>
      <c r="AB1313" s="1288"/>
      <c r="AC1313" s="1288"/>
      <c r="AD1313" s="1288"/>
      <c r="AE1313" s="2"/>
    </row>
    <row r="1314" spans="1:31" s="103" customFormat="1" ht="31.5" hidden="1" customHeight="1" x14ac:dyDescent="0.25">
      <c r="A1314" s="102"/>
      <c r="B1314" s="101"/>
      <c r="C1314" s="1289"/>
      <c r="D1314" s="1288"/>
      <c r="E1314" s="1288"/>
      <c r="F1314" s="1288"/>
      <c r="G1314" s="1288"/>
      <c r="H1314" s="1288"/>
      <c r="I1314" s="1288"/>
      <c r="J1314" s="1288"/>
      <c r="K1314" s="1288"/>
      <c r="L1314" s="1288"/>
      <c r="M1314" s="1288"/>
      <c r="N1314" s="1288"/>
      <c r="O1314" s="1288"/>
      <c r="P1314" s="1288"/>
      <c r="Q1314" s="1288"/>
      <c r="R1314" s="1288"/>
      <c r="S1314" s="1288"/>
      <c r="T1314" s="1288"/>
      <c r="U1314" s="1288"/>
      <c r="V1314" s="1288"/>
      <c r="W1314" s="1288"/>
      <c r="X1314" s="1288"/>
      <c r="Y1314" s="1288"/>
      <c r="Z1314" s="1288"/>
      <c r="AA1314" s="1288"/>
      <c r="AB1314" s="1288"/>
      <c r="AC1314" s="1288"/>
      <c r="AD1314" s="1288"/>
      <c r="AE1314" s="2"/>
    </row>
    <row r="1315" spans="1:31" s="103" customFormat="1" ht="43.5" hidden="1" customHeight="1" x14ac:dyDescent="0.25">
      <c r="A1315" s="102"/>
      <c r="B1315" s="101"/>
      <c r="C1315" s="1288"/>
      <c r="D1315" s="1288"/>
      <c r="E1315" s="1288"/>
      <c r="F1315" s="1288"/>
      <c r="G1315" s="1288"/>
      <c r="H1315" s="1288"/>
      <c r="I1315" s="1288"/>
      <c r="J1315" s="1288"/>
      <c r="K1315" s="1288"/>
      <c r="L1315" s="1288"/>
      <c r="M1315" s="1288"/>
      <c r="N1315" s="1288"/>
      <c r="O1315" s="1288"/>
      <c r="P1315" s="1288"/>
      <c r="Q1315" s="1288"/>
      <c r="R1315" s="1288"/>
      <c r="S1315" s="1288"/>
      <c r="T1315" s="1288"/>
      <c r="U1315" s="1288"/>
      <c r="V1315" s="1288"/>
      <c r="W1315" s="1288"/>
      <c r="X1315" s="1288"/>
      <c r="Y1315" s="1288"/>
      <c r="Z1315" s="1288"/>
      <c r="AA1315" s="1288"/>
      <c r="AB1315" s="1288"/>
      <c r="AC1315" s="1288"/>
      <c r="AD1315" s="1288"/>
      <c r="AE1315" s="2"/>
    </row>
    <row r="1316" spans="1:31" s="103" customFormat="1" ht="31.5" hidden="1" customHeight="1" x14ac:dyDescent="0.25">
      <c r="A1316" s="102"/>
      <c r="B1316" s="101"/>
      <c r="C1316" s="1288"/>
      <c r="D1316" s="1288"/>
      <c r="E1316" s="1288"/>
      <c r="F1316" s="1288"/>
      <c r="G1316" s="1288"/>
      <c r="H1316" s="1288"/>
      <c r="I1316" s="1288"/>
      <c r="J1316" s="1288"/>
      <c r="K1316" s="1288"/>
      <c r="L1316" s="1288"/>
      <c r="M1316" s="1288"/>
      <c r="N1316" s="1288"/>
      <c r="O1316" s="1288"/>
      <c r="P1316" s="1288"/>
      <c r="Q1316" s="1288"/>
      <c r="R1316" s="1288"/>
      <c r="S1316" s="1288"/>
      <c r="T1316" s="1288"/>
      <c r="U1316" s="1288"/>
      <c r="V1316" s="1288"/>
      <c r="W1316" s="1288"/>
      <c r="X1316" s="1288"/>
      <c r="Y1316" s="1288"/>
      <c r="Z1316" s="1288"/>
      <c r="AA1316" s="1288"/>
      <c r="AB1316" s="1288"/>
      <c r="AC1316" s="1288"/>
      <c r="AD1316" s="1288"/>
      <c r="AE1316" s="2"/>
    </row>
    <row r="1317" spans="1:31" s="103" customFormat="1" hidden="1" x14ac:dyDescent="0.25">
      <c r="A1317" s="102"/>
      <c r="B1317" s="101"/>
      <c r="C1317" s="1288"/>
      <c r="D1317" s="1288"/>
      <c r="E1317" s="1288"/>
      <c r="F1317" s="1288"/>
      <c r="G1317" s="1288"/>
      <c r="H1317" s="1288"/>
      <c r="I1317" s="1288"/>
      <c r="J1317" s="1288"/>
      <c r="K1317" s="1288"/>
      <c r="L1317" s="1288"/>
      <c r="M1317" s="1288"/>
      <c r="N1317" s="1288"/>
      <c r="O1317" s="1288"/>
      <c r="P1317" s="1288"/>
      <c r="Q1317" s="1288"/>
      <c r="R1317" s="1288"/>
      <c r="S1317" s="1288"/>
      <c r="T1317" s="1288"/>
      <c r="U1317" s="1288"/>
      <c r="V1317" s="1288"/>
      <c r="W1317" s="1288"/>
      <c r="X1317" s="1288"/>
      <c r="Y1317" s="1288"/>
      <c r="Z1317" s="1288"/>
      <c r="AA1317" s="1288"/>
      <c r="AB1317" s="1288"/>
      <c r="AC1317" s="1288"/>
      <c r="AD1317" s="1288"/>
      <c r="AE1317" s="2"/>
    </row>
    <row r="1318" spans="1:31" s="40" customFormat="1" ht="15" hidden="1" customHeight="1" x14ac:dyDescent="0.25">
      <c r="A1318" s="8"/>
      <c r="B1318" s="246"/>
      <c r="C1318" s="246"/>
      <c r="D1318" s="246"/>
      <c r="E1318" s="246"/>
      <c r="F1318" s="246"/>
      <c r="G1318" s="246"/>
      <c r="H1318" s="246"/>
      <c r="I1318" s="246"/>
      <c r="J1318" s="246"/>
      <c r="K1318" s="246"/>
      <c r="L1318" s="246"/>
      <c r="M1318" s="246"/>
      <c r="N1318" s="246"/>
      <c r="O1318" s="246"/>
      <c r="P1318" s="246"/>
      <c r="Q1318" s="246"/>
      <c r="R1318" s="246"/>
      <c r="S1318" s="246"/>
      <c r="T1318" s="246"/>
      <c r="U1318" s="246"/>
      <c r="V1318" s="246"/>
      <c r="W1318" s="246"/>
      <c r="X1318" s="246"/>
      <c r="Y1318" s="246"/>
      <c r="Z1318" s="246"/>
      <c r="AA1318" s="246"/>
      <c r="AB1318" s="246"/>
      <c r="AC1318" s="246"/>
      <c r="AD1318" s="246"/>
      <c r="AE1318" s="4"/>
    </row>
    <row r="1319" spans="1:31" s="103" customFormat="1" ht="19.5" hidden="1" x14ac:dyDescent="0.25">
      <c r="A1319" s="102"/>
      <c r="B1319" s="101"/>
      <c r="C1319" s="104"/>
      <c r="D1319" s="104"/>
      <c r="E1319" s="104"/>
      <c r="F1319" s="104"/>
      <c r="G1319" s="104"/>
      <c r="H1319" s="104"/>
      <c r="I1319" s="104"/>
      <c r="J1319" s="104"/>
      <c r="K1319" s="104"/>
      <c r="L1319" s="104"/>
      <c r="M1319" s="104"/>
      <c r="N1319" s="104"/>
      <c r="O1319" s="104"/>
      <c r="P1319" s="104"/>
      <c r="Q1319" s="104"/>
      <c r="R1319" s="104"/>
      <c r="S1319" s="104"/>
      <c r="T1319" s="104"/>
      <c r="U1319" s="104"/>
      <c r="V1319" s="104"/>
      <c r="W1319" s="104"/>
      <c r="X1319" s="104"/>
      <c r="Y1319" s="104"/>
      <c r="Z1319" s="104"/>
      <c r="AA1319" s="104"/>
      <c r="AB1319" s="104"/>
      <c r="AC1319" s="104"/>
      <c r="AD1319" s="104"/>
      <c r="AE1319" s="2"/>
    </row>
    <row r="1320" spans="1:31" s="103" customFormat="1" ht="43.5" hidden="1" customHeight="1" x14ac:dyDescent="0.25">
      <c r="A1320" s="102"/>
      <c r="B1320" s="101"/>
      <c r="C1320" s="1288"/>
      <c r="D1320" s="1288"/>
      <c r="E1320" s="1288"/>
      <c r="F1320" s="1288"/>
      <c r="G1320" s="1288"/>
      <c r="H1320" s="1288"/>
      <c r="I1320" s="1288"/>
      <c r="J1320" s="1288"/>
      <c r="K1320" s="1288"/>
      <c r="L1320" s="1288"/>
      <c r="M1320" s="1288"/>
      <c r="N1320" s="1288"/>
      <c r="O1320" s="1288"/>
      <c r="P1320" s="1288"/>
      <c r="Q1320" s="1288"/>
      <c r="R1320" s="1288"/>
      <c r="S1320" s="1288"/>
      <c r="T1320" s="1288"/>
      <c r="U1320" s="1288"/>
      <c r="V1320" s="1288"/>
      <c r="W1320" s="1288"/>
      <c r="X1320" s="1288"/>
      <c r="Y1320" s="1288"/>
      <c r="Z1320" s="1288"/>
      <c r="AA1320" s="1288"/>
      <c r="AB1320" s="1288"/>
      <c r="AC1320" s="1288"/>
      <c r="AD1320" s="1288"/>
      <c r="AE1320" s="2"/>
    </row>
    <row r="1321" spans="1:31" s="40" customFormat="1" ht="15" hidden="1" customHeight="1" x14ac:dyDescent="0.25">
      <c r="A1321" s="8"/>
      <c r="B1321" s="246"/>
      <c r="C1321" s="246"/>
      <c r="D1321" s="246"/>
      <c r="E1321" s="246"/>
      <c r="F1321" s="246"/>
      <c r="G1321" s="246"/>
      <c r="H1321" s="246"/>
      <c r="I1321" s="246"/>
      <c r="J1321" s="246"/>
      <c r="K1321" s="246"/>
      <c r="L1321" s="246"/>
      <c r="M1321" s="246"/>
      <c r="N1321" s="246"/>
      <c r="O1321" s="246"/>
      <c r="P1321" s="246"/>
      <c r="Q1321" s="246"/>
      <c r="R1321" s="246"/>
      <c r="S1321" s="246"/>
      <c r="T1321" s="246"/>
      <c r="U1321" s="246"/>
      <c r="V1321" s="246"/>
      <c r="W1321" s="246"/>
      <c r="X1321" s="246"/>
      <c r="Y1321" s="246"/>
      <c r="Z1321" s="246"/>
      <c r="AA1321" s="246"/>
      <c r="AB1321" s="246"/>
      <c r="AC1321" s="246"/>
      <c r="AD1321" s="246"/>
      <c r="AE1321" s="4"/>
    </row>
    <row r="1322" spans="1:31" s="103" customFormat="1" hidden="1" x14ac:dyDescent="0.25">
      <c r="A1322" s="102"/>
      <c r="B1322" s="101"/>
      <c r="C1322" s="251"/>
      <c r="D1322" s="251"/>
      <c r="E1322" s="251"/>
      <c r="F1322" s="251"/>
      <c r="G1322" s="251"/>
      <c r="H1322" s="251"/>
      <c r="I1322" s="251"/>
      <c r="J1322" s="251"/>
      <c r="K1322" s="251"/>
      <c r="L1322" s="251"/>
      <c r="M1322" s="251"/>
      <c r="N1322" s="251"/>
      <c r="O1322" s="251"/>
      <c r="P1322" s="251"/>
      <c r="Q1322" s="251"/>
      <c r="R1322" s="251"/>
      <c r="S1322" s="251"/>
      <c r="T1322" s="251"/>
      <c r="U1322" s="251"/>
      <c r="V1322" s="251"/>
      <c r="W1322" s="251"/>
      <c r="X1322" s="251"/>
      <c r="Y1322" s="251"/>
      <c r="Z1322" s="251"/>
      <c r="AA1322" s="251"/>
      <c r="AB1322" s="251"/>
      <c r="AC1322" s="251"/>
      <c r="AD1322" s="251"/>
      <c r="AE1322" s="35"/>
    </row>
    <row r="1323" spans="1:31" s="96" customFormat="1" ht="28.5" hidden="1" customHeight="1" x14ac:dyDescent="0.25">
      <c r="A1323" s="102"/>
      <c r="B1323" s="114"/>
      <c r="C1323" s="1290"/>
      <c r="D1323" s="1290"/>
      <c r="E1323" s="1290"/>
      <c r="F1323" s="1290"/>
      <c r="G1323" s="1290"/>
      <c r="H1323" s="1290"/>
      <c r="I1323" s="1290"/>
      <c r="J1323" s="1290"/>
      <c r="K1323" s="1290"/>
      <c r="L1323" s="1290"/>
      <c r="M1323" s="1290"/>
      <c r="N1323" s="1290"/>
      <c r="O1323" s="1290"/>
      <c r="P1323" s="1290"/>
      <c r="Q1323" s="1290"/>
      <c r="R1323" s="1290"/>
      <c r="S1323" s="1290"/>
      <c r="T1323" s="1290"/>
      <c r="U1323" s="1290"/>
      <c r="V1323" s="1290"/>
      <c r="W1323" s="1290"/>
      <c r="X1323" s="1290"/>
      <c r="Y1323" s="1290"/>
      <c r="Z1323" s="1290"/>
      <c r="AA1323" s="1290"/>
      <c r="AB1323" s="1290"/>
      <c r="AC1323" s="1290"/>
      <c r="AD1323" s="1290"/>
      <c r="AE1323" s="95"/>
    </row>
    <row r="1324" spans="1:31" s="96" customFormat="1" ht="3.75" hidden="1" customHeight="1" x14ac:dyDescent="0.25">
      <c r="A1324" s="102"/>
      <c r="B1324" s="114"/>
      <c r="C1324" s="253"/>
      <c r="D1324" s="253"/>
      <c r="E1324" s="253"/>
      <c r="F1324" s="253"/>
      <c r="G1324" s="253"/>
      <c r="H1324" s="253"/>
      <c r="I1324" s="253"/>
      <c r="J1324" s="253"/>
      <c r="K1324" s="253"/>
      <c r="L1324" s="253"/>
      <c r="M1324" s="253"/>
      <c r="N1324" s="253"/>
      <c r="O1324" s="253"/>
      <c r="P1324" s="253"/>
      <c r="Q1324" s="253"/>
      <c r="R1324" s="253"/>
      <c r="S1324" s="253"/>
      <c r="T1324" s="253"/>
      <c r="U1324" s="253"/>
      <c r="V1324" s="253"/>
      <c r="W1324" s="253"/>
      <c r="X1324" s="253"/>
      <c r="Y1324" s="253"/>
      <c r="Z1324" s="253"/>
      <c r="AA1324" s="253"/>
      <c r="AB1324" s="253"/>
      <c r="AC1324" s="253"/>
      <c r="AD1324" s="253"/>
      <c r="AE1324" s="95"/>
    </row>
    <row r="1325" spans="1:31" s="96" customFormat="1" hidden="1" x14ac:dyDescent="0.25">
      <c r="A1325" s="102"/>
      <c r="B1325" s="114"/>
      <c r="C1325" s="253"/>
      <c r="D1325" s="253"/>
      <c r="E1325" s="253"/>
      <c r="F1325" s="253"/>
      <c r="G1325" s="253"/>
      <c r="H1325" s="253"/>
      <c r="I1325" s="253"/>
      <c r="J1325" s="253"/>
      <c r="K1325" s="253"/>
      <c r="L1325" s="253"/>
      <c r="M1325" s="253"/>
      <c r="N1325" s="253"/>
      <c r="O1325" s="253"/>
      <c r="P1325" s="253"/>
      <c r="Q1325" s="253"/>
      <c r="R1325" s="253"/>
      <c r="S1325" s="253"/>
      <c r="T1325" s="253"/>
      <c r="U1325" s="253"/>
      <c r="V1325" s="253"/>
      <c r="W1325" s="253"/>
      <c r="X1325" s="253"/>
      <c r="Y1325" s="253"/>
      <c r="Z1325" s="253"/>
      <c r="AA1325" s="253"/>
      <c r="AB1325" s="253"/>
      <c r="AC1325" s="253"/>
      <c r="AD1325" s="253"/>
      <c r="AE1325" s="95"/>
    </row>
    <row r="1326" spans="1:31" s="96" customFormat="1" ht="36" hidden="1" customHeight="1" x14ac:dyDescent="0.25">
      <c r="A1326" s="102"/>
      <c r="B1326" s="114"/>
      <c r="C1326" s="1290"/>
      <c r="D1326" s="1290"/>
      <c r="E1326" s="1290"/>
      <c r="F1326" s="1290"/>
      <c r="G1326" s="1290"/>
      <c r="H1326" s="1290"/>
      <c r="I1326" s="1290"/>
      <c r="J1326" s="1290"/>
      <c r="K1326" s="1290"/>
      <c r="L1326" s="1290"/>
      <c r="M1326" s="1290"/>
      <c r="N1326" s="1290"/>
      <c r="O1326" s="1290"/>
      <c r="P1326" s="1290"/>
      <c r="Q1326" s="1290"/>
      <c r="R1326" s="1290"/>
      <c r="S1326" s="1290"/>
      <c r="T1326" s="1290"/>
      <c r="U1326" s="1290"/>
      <c r="V1326" s="1290"/>
      <c r="W1326" s="1290"/>
      <c r="X1326" s="1290"/>
      <c r="Y1326" s="1290"/>
      <c r="Z1326" s="1290"/>
      <c r="AA1326" s="1290"/>
      <c r="AB1326" s="1290"/>
      <c r="AC1326" s="1290"/>
      <c r="AD1326" s="1290"/>
      <c r="AE1326" s="95"/>
    </row>
    <row r="1327" spans="1:31" s="96" customFormat="1" ht="3.75" hidden="1" customHeight="1" x14ac:dyDescent="0.25">
      <c r="A1327" s="102"/>
      <c r="B1327" s="114"/>
      <c r="C1327" s="253"/>
      <c r="D1327" s="253"/>
      <c r="E1327" s="253"/>
      <c r="F1327" s="253"/>
      <c r="G1327" s="253"/>
      <c r="H1327" s="253"/>
      <c r="I1327" s="253"/>
      <c r="J1327" s="253"/>
      <c r="K1327" s="253"/>
      <c r="L1327" s="253"/>
      <c r="M1327" s="253"/>
      <c r="N1327" s="253"/>
      <c r="O1327" s="253"/>
      <c r="P1327" s="253"/>
      <c r="Q1327" s="253"/>
      <c r="R1327" s="253"/>
      <c r="S1327" s="253"/>
      <c r="T1327" s="253"/>
      <c r="U1327" s="253"/>
      <c r="V1327" s="253"/>
      <c r="W1327" s="253"/>
      <c r="X1327" s="253"/>
      <c r="Y1327" s="253"/>
      <c r="Z1327" s="253"/>
      <c r="AA1327" s="253"/>
      <c r="AB1327" s="253"/>
      <c r="AC1327" s="253"/>
      <c r="AD1327" s="253"/>
      <c r="AE1327" s="95"/>
    </row>
    <row r="1328" spans="1:31" s="96" customFormat="1" hidden="1" x14ac:dyDescent="0.25">
      <c r="A1328" s="102"/>
      <c r="B1328" s="114"/>
      <c r="C1328" s="253"/>
      <c r="D1328" s="253"/>
      <c r="E1328" s="253"/>
      <c r="F1328" s="253"/>
      <c r="G1328" s="253"/>
      <c r="H1328" s="253"/>
      <c r="I1328" s="253"/>
      <c r="J1328" s="253"/>
      <c r="K1328" s="253"/>
      <c r="L1328" s="253"/>
      <c r="M1328" s="253"/>
      <c r="N1328" s="253"/>
      <c r="O1328" s="253"/>
      <c r="P1328" s="253"/>
      <c r="Q1328" s="253"/>
      <c r="R1328" s="253"/>
      <c r="S1328" s="253"/>
      <c r="T1328" s="253"/>
      <c r="U1328" s="253"/>
      <c r="V1328" s="253"/>
      <c r="W1328" s="253"/>
      <c r="X1328" s="253"/>
      <c r="Y1328" s="253"/>
      <c r="Z1328" s="253"/>
      <c r="AA1328" s="253"/>
      <c r="AB1328" s="253"/>
      <c r="AC1328" s="253"/>
      <c r="AD1328" s="253"/>
      <c r="AE1328" s="95"/>
    </row>
    <row r="1329" spans="1:31" s="96" customFormat="1" ht="27.75" hidden="1" customHeight="1" x14ac:dyDescent="0.25">
      <c r="A1329" s="102"/>
      <c r="B1329" s="114"/>
      <c r="C1329" s="1290"/>
      <c r="D1329" s="1290"/>
      <c r="E1329" s="1290"/>
      <c r="F1329" s="1290"/>
      <c r="G1329" s="1290"/>
      <c r="H1329" s="1290"/>
      <c r="I1329" s="1290"/>
      <c r="J1329" s="1290"/>
      <c r="K1329" s="1290"/>
      <c r="L1329" s="1290"/>
      <c r="M1329" s="1290"/>
      <c r="N1329" s="1290"/>
      <c r="O1329" s="1290"/>
      <c r="P1329" s="1290"/>
      <c r="Q1329" s="1290"/>
      <c r="R1329" s="1290"/>
      <c r="S1329" s="1290"/>
      <c r="T1329" s="1290"/>
      <c r="U1329" s="1290"/>
      <c r="V1329" s="1290"/>
      <c r="W1329" s="1290"/>
      <c r="X1329" s="1290"/>
      <c r="Y1329" s="1290"/>
      <c r="Z1329" s="1290"/>
      <c r="AA1329" s="1290"/>
      <c r="AB1329" s="1290"/>
      <c r="AC1329" s="1290"/>
      <c r="AD1329" s="1290"/>
      <c r="AE1329" s="95"/>
    </row>
    <row r="1330" spans="1:31" s="140" customFormat="1" ht="15" hidden="1" customHeight="1" x14ac:dyDescent="0.25">
      <c r="A1330" s="89"/>
      <c r="B1330" s="252"/>
      <c r="C1330" s="252"/>
      <c r="D1330" s="252"/>
      <c r="E1330" s="252"/>
      <c r="F1330" s="252"/>
      <c r="G1330" s="252"/>
      <c r="H1330" s="252"/>
      <c r="I1330" s="252"/>
      <c r="J1330" s="252"/>
      <c r="K1330" s="252"/>
      <c r="L1330" s="252"/>
      <c r="M1330" s="252"/>
      <c r="N1330" s="252"/>
      <c r="O1330" s="252"/>
      <c r="P1330" s="252"/>
      <c r="Q1330" s="252"/>
      <c r="R1330" s="252"/>
      <c r="S1330" s="252"/>
      <c r="T1330" s="252"/>
      <c r="U1330" s="252"/>
      <c r="V1330" s="252"/>
      <c r="W1330" s="252"/>
      <c r="X1330" s="252"/>
      <c r="Y1330" s="252"/>
      <c r="Z1330" s="252"/>
      <c r="AA1330" s="252"/>
      <c r="AB1330" s="252"/>
      <c r="AC1330" s="252"/>
      <c r="AD1330" s="252"/>
      <c r="AE1330" s="90"/>
    </row>
    <row r="1331" spans="1:31" s="96" customFormat="1" hidden="1" x14ac:dyDescent="0.25">
      <c r="A1331" s="102"/>
      <c r="B1331" s="114"/>
      <c r="C1331" s="253"/>
      <c r="D1331" s="253"/>
      <c r="E1331" s="253"/>
      <c r="F1331" s="253"/>
      <c r="G1331" s="253"/>
      <c r="H1331" s="253"/>
      <c r="I1331" s="253"/>
      <c r="J1331" s="253"/>
      <c r="K1331" s="253"/>
      <c r="L1331" s="253"/>
      <c r="M1331" s="253"/>
      <c r="N1331" s="253"/>
      <c r="O1331" s="253"/>
      <c r="P1331" s="253"/>
      <c r="Q1331" s="253"/>
      <c r="R1331" s="253"/>
      <c r="S1331" s="253"/>
      <c r="T1331" s="253"/>
      <c r="U1331" s="253"/>
      <c r="V1331" s="253"/>
      <c r="W1331" s="253"/>
      <c r="X1331" s="253"/>
      <c r="Y1331" s="253"/>
      <c r="Z1331" s="253"/>
      <c r="AA1331" s="253"/>
      <c r="AB1331" s="253"/>
      <c r="AC1331" s="253"/>
      <c r="AD1331" s="253"/>
      <c r="AE1331" s="95"/>
    </row>
    <row r="1332" spans="1:31" s="96" customFormat="1" ht="42" hidden="1" customHeight="1" x14ac:dyDescent="0.25">
      <c r="A1332" s="102"/>
      <c r="B1332" s="114"/>
      <c r="C1332" s="1290"/>
      <c r="D1332" s="1290"/>
      <c r="E1332" s="1290"/>
      <c r="F1332" s="1290"/>
      <c r="G1332" s="1290"/>
      <c r="H1332" s="1290"/>
      <c r="I1332" s="1290"/>
      <c r="J1332" s="1290"/>
      <c r="K1332" s="1290"/>
      <c r="L1332" s="1290"/>
      <c r="M1332" s="1290"/>
      <c r="N1332" s="1290"/>
      <c r="O1332" s="1290"/>
      <c r="P1332" s="1290"/>
      <c r="Q1332" s="1290"/>
      <c r="R1332" s="1290"/>
      <c r="S1332" s="1290"/>
      <c r="T1332" s="1290"/>
      <c r="U1332" s="1290"/>
      <c r="V1332" s="1290"/>
      <c r="W1332" s="1290"/>
      <c r="X1332" s="1290"/>
      <c r="Y1332" s="1290"/>
      <c r="Z1332" s="1290"/>
      <c r="AA1332" s="1290"/>
      <c r="AB1332" s="1290"/>
      <c r="AC1332" s="1290"/>
      <c r="AD1332" s="1290"/>
      <c r="AE1332" s="95"/>
    </row>
    <row r="1333" spans="1:31" s="140" customFormat="1" ht="15" hidden="1" customHeight="1" x14ac:dyDescent="0.25">
      <c r="A1333" s="89"/>
      <c r="B1333" s="252"/>
      <c r="C1333" s="252"/>
      <c r="D1333" s="252"/>
      <c r="E1333" s="252"/>
      <c r="F1333" s="252"/>
      <c r="G1333" s="252"/>
      <c r="H1333" s="252"/>
      <c r="I1333" s="252"/>
      <c r="J1333" s="252"/>
      <c r="K1333" s="252"/>
      <c r="L1333" s="252"/>
      <c r="M1333" s="252"/>
      <c r="N1333" s="252"/>
      <c r="O1333" s="252"/>
      <c r="P1333" s="252"/>
      <c r="Q1333" s="252"/>
      <c r="R1333" s="252"/>
      <c r="S1333" s="252"/>
      <c r="T1333" s="252"/>
      <c r="U1333" s="252"/>
      <c r="V1333" s="252"/>
      <c r="W1333" s="252"/>
      <c r="X1333" s="252"/>
      <c r="Y1333" s="252"/>
      <c r="Z1333" s="252"/>
      <c r="AA1333" s="252"/>
      <c r="AB1333" s="252"/>
      <c r="AC1333" s="252"/>
      <c r="AD1333" s="252"/>
      <c r="AE1333" s="90"/>
    </row>
    <row r="1334" spans="1:31" s="96" customFormat="1" hidden="1" x14ac:dyDescent="0.25">
      <c r="A1334" s="102"/>
      <c r="B1334" s="101"/>
      <c r="C1334" s="251"/>
      <c r="D1334" s="251"/>
      <c r="E1334" s="251"/>
      <c r="F1334" s="251"/>
      <c r="G1334" s="251"/>
      <c r="H1334" s="251"/>
      <c r="I1334" s="251"/>
      <c r="J1334" s="251"/>
      <c r="K1334" s="251"/>
      <c r="L1334" s="251"/>
      <c r="M1334" s="251"/>
      <c r="N1334" s="251"/>
      <c r="O1334" s="251"/>
      <c r="P1334" s="251"/>
      <c r="Q1334" s="251"/>
      <c r="R1334" s="251"/>
      <c r="S1334" s="251"/>
      <c r="T1334" s="251"/>
      <c r="U1334" s="251"/>
      <c r="V1334" s="251"/>
      <c r="W1334" s="251"/>
      <c r="X1334" s="251"/>
      <c r="Y1334" s="251"/>
      <c r="Z1334" s="251"/>
      <c r="AA1334" s="251"/>
      <c r="AB1334" s="251"/>
      <c r="AC1334" s="251"/>
      <c r="AD1334" s="251"/>
      <c r="AE1334" s="95"/>
    </row>
    <row r="1335" spans="1:31" s="96" customFormat="1" ht="45" hidden="1" customHeight="1" x14ac:dyDescent="0.25">
      <c r="A1335" s="102"/>
      <c r="B1335" s="101"/>
      <c r="C1335" s="1288"/>
      <c r="D1335" s="1288"/>
      <c r="E1335" s="1288"/>
      <c r="F1335" s="1288"/>
      <c r="G1335" s="1288"/>
      <c r="H1335" s="1288"/>
      <c r="I1335" s="1288"/>
      <c r="J1335" s="1288"/>
      <c r="K1335" s="1288"/>
      <c r="L1335" s="1288"/>
      <c r="M1335" s="1288"/>
      <c r="N1335" s="1288"/>
      <c r="O1335" s="1288"/>
      <c r="P1335" s="1288"/>
      <c r="Q1335" s="1288"/>
      <c r="R1335" s="1288"/>
      <c r="S1335" s="1288"/>
      <c r="T1335" s="1288"/>
      <c r="U1335" s="1288"/>
      <c r="V1335" s="1288"/>
      <c r="W1335" s="1288"/>
      <c r="X1335" s="1288"/>
      <c r="Y1335" s="1288"/>
      <c r="Z1335" s="1288"/>
      <c r="AA1335" s="1288"/>
      <c r="AB1335" s="1288"/>
      <c r="AC1335" s="1288"/>
      <c r="AD1335" s="1288"/>
      <c r="AE1335" s="95"/>
    </row>
    <row r="1336" spans="1:31" s="140" customFormat="1" ht="15" hidden="1" customHeight="1" x14ac:dyDescent="0.25">
      <c r="A1336" s="89"/>
      <c r="B1336" s="252"/>
      <c r="C1336" s="252"/>
      <c r="D1336" s="252"/>
      <c r="E1336" s="252"/>
      <c r="F1336" s="252"/>
      <c r="G1336" s="252"/>
      <c r="H1336" s="252"/>
      <c r="I1336" s="252"/>
      <c r="J1336" s="252"/>
      <c r="K1336" s="252"/>
      <c r="L1336" s="252"/>
      <c r="M1336" s="252"/>
      <c r="N1336" s="252"/>
      <c r="O1336" s="252"/>
      <c r="P1336" s="252"/>
      <c r="Q1336" s="252"/>
      <c r="R1336" s="252"/>
      <c r="S1336" s="252"/>
      <c r="T1336" s="252"/>
      <c r="U1336" s="252"/>
      <c r="V1336" s="252"/>
      <c r="W1336" s="252"/>
      <c r="X1336" s="252"/>
      <c r="Y1336" s="252"/>
      <c r="Z1336" s="252"/>
      <c r="AA1336" s="252"/>
      <c r="AB1336" s="252"/>
      <c r="AC1336" s="252"/>
      <c r="AD1336" s="252"/>
      <c r="AE1336" s="90"/>
    </row>
    <row r="1337" spans="1:31" s="96" customFormat="1" hidden="1" x14ac:dyDescent="0.25">
      <c r="A1337" s="102"/>
      <c r="B1337" s="101"/>
      <c r="C1337" s="253"/>
      <c r="D1337" s="137"/>
      <c r="E1337" s="137"/>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95"/>
    </row>
    <row r="1338" spans="1:31" s="96" customFormat="1" ht="29.25" hidden="1" customHeight="1" x14ac:dyDescent="0.25">
      <c r="A1338" s="102"/>
      <c r="B1338" s="114"/>
      <c r="C1338" s="1288"/>
      <c r="D1338" s="1288"/>
      <c r="E1338" s="1288"/>
      <c r="F1338" s="1288"/>
      <c r="G1338" s="1288"/>
      <c r="H1338" s="1288"/>
      <c r="I1338" s="1288"/>
      <c r="J1338" s="1288"/>
      <c r="K1338" s="1288"/>
      <c r="L1338" s="1288"/>
      <c r="M1338" s="1288"/>
      <c r="N1338" s="1288"/>
      <c r="O1338" s="1288"/>
      <c r="P1338" s="1288"/>
      <c r="Q1338" s="1288"/>
      <c r="R1338" s="1288"/>
      <c r="S1338" s="1288"/>
      <c r="T1338" s="1288"/>
      <c r="U1338" s="1288"/>
      <c r="V1338" s="1288"/>
      <c r="W1338" s="1288"/>
      <c r="X1338" s="1288"/>
      <c r="Y1338" s="1288"/>
      <c r="Z1338" s="1288"/>
      <c r="AA1338" s="1288"/>
      <c r="AB1338" s="1288"/>
      <c r="AC1338" s="1288"/>
      <c r="AD1338" s="1288"/>
      <c r="AE1338" s="95"/>
    </row>
    <row r="1339" spans="1:31" s="140" customFormat="1" ht="15" hidden="1" customHeight="1" x14ac:dyDescent="0.25">
      <c r="A1339" s="89"/>
      <c r="B1339" s="252"/>
      <c r="C1339" s="252"/>
      <c r="D1339" s="252"/>
      <c r="E1339" s="252"/>
      <c r="F1339" s="252"/>
      <c r="G1339" s="252"/>
      <c r="H1339" s="252"/>
      <c r="I1339" s="252"/>
      <c r="J1339" s="252"/>
      <c r="K1339" s="252"/>
      <c r="L1339" s="252"/>
      <c r="M1339" s="252"/>
      <c r="N1339" s="252"/>
      <c r="O1339" s="252"/>
      <c r="P1339" s="252"/>
      <c r="Q1339" s="252"/>
      <c r="R1339" s="252"/>
      <c r="S1339" s="252"/>
      <c r="T1339" s="252"/>
      <c r="U1339" s="252"/>
      <c r="V1339" s="252"/>
      <c r="W1339" s="252"/>
      <c r="X1339" s="252"/>
      <c r="Y1339" s="252"/>
      <c r="Z1339" s="252"/>
      <c r="AA1339" s="252"/>
      <c r="AB1339" s="252"/>
      <c r="AC1339" s="252"/>
      <c r="AD1339" s="252"/>
      <c r="AE1339" s="90"/>
    </row>
    <row r="1340" spans="1:31" s="96" customFormat="1" hidden="1" x14ac:dyDescent="0.25">
      <c r="A1340" s="102"/>
      <c r="B1340" s="101"/>
      <c r="C1340" s="251"/>
      <c r="D1340" s="251"/>
      <c r="E1340" s="251"/>
      <c r="F1340" s="251"/>
      <c r="G1340" s="251"/>
      <c r="H1340" s="251"/>
      <c r="I1340" s="251"/>
      <c r="J1340" s="251"/>
      <c r="K1340" s="251"/>
      <c r="L1340" s="251"/>
      <c r="M1340" s="251"/>
      <c r="N1340" s="251"/>
      <c r="O1340" s="251"/>
      <c r="P1340" s="251"/>
      <c r="Q1340" s="251"/>
      <c r="R1340" s="251"/>
      <c r="S1340" s="251"/>
      <c r="T1340" s="251"/>
      <c r="U1340" s="251"/>
      <c r="V1340" s="251"/>
      <c r="W1340" s="251"/>
      <c r="X1340" s="251"/>
      <c r="Y1340" s="251"/>
      <c r="Z1340" s="251"/>
      <c r="AA1340" s="251"/>
      <c r="AB1340" s="251"/>
      <c r="AC1340" s="251"/>
      <c r="AD1340" s="251"/>
      <c r="AE1340" s="95"/>
    </row>
    <row r="1341" spans="1:31" s="96" customFormat="1" ht="27" hidden="1" customHeight="1" x14ac:dyDescent="0.25">
      <c r="A1341" s="102"/>
      <c r="B1341" s="101"/>
      <c r="C1341" s="1288"/>
      <c r="D1341" s="1288"/>
      <c r="E1341" s="1288"/>
      <c r="F1341" s="1288"/>
      <c r="G1341" s="1288"/>
      <c r="H1341" s="1288"/>
      <c r="I1341" s="1288"/>
      <c r="J1341" s="1288"/>
      <c r="K1341" s="1288"/>
      <c r="L1341" s="1288"/>
      <c r="M1341" s="1288"/>
      <c r="N1341" s="1288"/>
      <c r="O1341" s="1288"/>
      <c r="P1341" s="1288"/>
      <c r="Q1341" s="1288"/>
      <c r="R1341" s="1288"/>
      <c r="S1341" s="1288"/>
      <c r="T1341" s="1288"/>
      <c r="U1341" s="1288"/>
      <c r="V1341" s="1288"/>
      <c r="W1341" s="1288"/>
      <c r="X1341" s="1288"/>
      <c r="Y1341" s="1288"/>
      <c r="Z1341" s="1288"/>
      <c r="AA1341" s="1288"/>
      <c r="AB1341" s="1288"/>
      <c r="AC1341" s="1288"/>
      <c r="AD1341" s="1288"/>
      <c r="AE1341" s="95"/>
    </row>
    <row r="1342" spans="1:31" s="140" customFormat="1" ht="15" hidden="1" customHeight="1" x14ac:dyDescent="0.25">
      <c r="A1342" s="89"/>
      <c r="B1342" s="252"/>
      <c r="C1342" s="252"/>
      <c r="D1342" s="252"/>
      <c r="E1342" s="252"/>
      <c r="F1342" s="252"/>
      <c r="G1342" s="252"/>
      <c r="H1342" s="252"/>
      <c r="I1342" s="252"/>
      <c r="J1342" s="252"/>
      <c r="K1342" s="252"/>
      <c r="L1342" s="252"/>
      <c r="M1342" s="252"/>
      <c r="N1342" s="252"/>
      <c r="O1342" s="252"/>
      <c r="P1342" s="252"/>
      <c r="Q1342" s="252"/>
      <c r="R1342" s="252"/>
      <c r="S1342" s="252"/>
      <c r="T1342" s="252"/>
      <c r="U1342" s="252"/>
      <c r="V1342" s="252"/>
      <c r="W1342" s="252"/>
      <c r="X1342" s="252"/>
      <c r="Y1342" s="252"/>
      <c r="Z1342" s="252"/>
      <c r="AA1342" s="252"/>
      <c r="AB1342" s="252"/>
      <c r="AC1342" s="252"/>
      <c r="AD1342" s="252"/>
      <c r="AE1342" s="90"/>
    </row>
    <row r="1343" spans="1:31" s="96" customFormat="1" ht="19.5" hidden="1" x14ac:dyDescent="0.25">
      <c r="A1343" s="102"/>
      <c r="B1343" s="114"/>
      <c r="C1343" s="115"/>
      <c r="D1343" s="115"/>
      <c r="E1343" s="115"/>
      <c r="F1343" s="115"/>
      <c r="G1343" s="115"/>
      <c r="H1343" s="115"/>
      <c r="I1343" s="115"/>
      <c r="J1343" s="115"/>
      <c r="K1343" s="115"/>
      <c r="L1343" s="115"/>
      <c r="M1343" s="115"/>
      <c r="N1343" s="115"/>
      <c r="O1343" s="115"/>
      <c r="P1343" s="115"/>
      <c r="Q1343" s="115"/>
      <c r="R1343" s="115"/>
      <c r="S1343" s="115"/>
      <c r="T1343" s="115"/>
      <c r="U1343" s="115"/>
      <c r="V1343" s="115"/>
      <c r="W1343" s="115"/>
      <c r="X1343" s="115"/>
      <c r="Y1343" s="115"/>
      <c r="Z1343" s="115"/>
      <c r="AA1343" s="115"/>
      <c r="AB1343" s="115"/>
      <c r="AC1343" s="115"/>
      <c r="AD1343" s="115"/>
      <c r="AE1343" s="92"/>
    </row>
    <row r="1344" spans="1:31" s="96" customFormat="1" ht="42" hidden="1" customHeight="1" x14ac:dyDescent="0.25">
      <c r="A1344" s="102"/>
      <c r="B1344" s="114"/>
      <c r="C1344" s="1290"/>
      <c r="D1344" s="1290"/>
      <c r="E1344" s="1290"/>
      <c r="F1344" s="1290"/>
      <c r="G1344" s="1290"/>
      <c r="H1344" s="1290"/>
      <c r="I1344" s="1290"/>
      <c r="J1344" s="1290"/>
      <c r="K1344" s="1290"/>
      <c r="L1344" s="1290"/>
      <c r="M1344" s="1290"/>
      <c r="N1344" s="1290"/>
      <c r="O1344" s="1290"/>
      <c r="P1344" s="1290"/>
      <c r="Q1344" s="1290"/>
      <c r="R1344" s="1290"/>
      <c r="S1344" s="1290"/>
      <c r="T1344" s="1290"/>
      <c r="U1344" s="1290"/>
      <c r="V1344" s="1290"/>
      <c r="W1344" s="1290"/>
      <c r="X1344" s="1290"/>
      <c r="Y1344" s="1290"/>
      <c r="Z1344" s="1290"/>
      <c r="AA1344" s="1290"/>
      <c r="AB1344" s="1290"/>
      <c r="AC1344" s="1290"/>
      <c r="AD1344" s="1290"/>
      <c r="AE1344" s="92"/>
    </row>
    <row r="1345" spans="1:31" s="140" customFormat="1" ht="15" hidden="1" customHeight="1" x14ac:dyDescent="0.25">
      <c r="A1345" s="89"/>
      <c r="B1345" s="252"/>
      <c r="C1345" s="252"/>
      <c r="D1345" s="252"/>
      <c r="E1345" s="252"/>
      <c r="F1345" s="252"/>
      <c r="G1345" s="252"/>
      <c r="H1345" s="252"/>
      <c r="I1345" s="252"/>
      <c r="J1345" s="252"/>
      <c r="K1345" s="252"/>
      <c r="L1345" s="252"/>
      <c r="M1345" s="252"/>
      <c r="N1345" s="252"/>
      <c r="O1345" s="252"/>
      <c r="P1345" s="252"/>
      <c r="Q1345" s="252"/>
      <c r="R1345" s="252"/>
      <c r="S1345" s="252"/>
      <c r="T1345" s="252"/>
      <c r="U1345" s="252"/>
      <c r="V1345" s="252"/>
      <c r="W1345" s="252"/>
      <c r="X1345" s="252"/>
      <c r="Y1345" s="252"/>
      <c r="Z1345" s="252"/>
      <c r="AA1345" s="252"/>
      <c r="AB1345" s="252"/>
      <c r="AC1345" s="252"/>
      <c r="AD1345" s="252"/>
      <c r="AE1345" s="90"/>
    </row>
    <row r="1346" spans="1:31" s="96" customFormat="1" hidden="1" x14ac:dyDescent="0.25">
      <c r="A1346" s="102"/>
      <c r="B1346" s="84"/>
      <c r="C1346" s="116"/>
      <c r="D1346" s="117"/>
      <c r="E1346" s="117"/>
      <c r="F1346" s="117"/>
      <c r="G1346" s="117"/>
      <c r="H1346" s="117"/>
      <c r="I1346" s="117"/>
      <c r="J1346" s="117"/>
      <c r="K1346" s="117"/>
      <c r="L1346" s="117"/>
      <c r="M1346" s="117"/>
      <c r="N1346" s="117"/>
      <c r="O1346" s="117"/>
      <c r="P1346" s="117"/>
      <c r="Q1346" s="117"/>
      <c r="R1346" s="117"/>
      <c r="S1346" s="117"/>
      <c r="T1346" s="117"/>
      <c r="U1346" s="117"/>
      <c r="V1346" s="117"/>
      <c r="W1346" s="117"/>
      <c r="X1346" s="117"/>
      <c r="Y1346" s="117"/>
      <c r="Z1346" s="117"/>
      <c r="AA1346" s="117"/>
      <c r="AB1346" s="117"/>
      <c r="AC1346" s="117"/>
      <c r="AD1346" s="118"/>
      <c r="AE1346" s="92"/>
    </row>
    <row r="1347" spans="1:31" s="96" customFormat="1" ht="39.75" hidden="1" customHeight="1" x14ac:dyDescent="0.25">
      <c r="A1347" s="102"/>
      <c r="B1347" s="84"/>
      <c r="C1347" s="97"/>
      <c r="D1347" s="1291"/>
      <c r="E1347" s="1291"/>
      <c r="F1347" s="1291"/>
      <c r="G1347" s="1291"/>
      <c r="H1347" s="1291"/>
      <c r="I1347" s="1291"/>
      <c r="J1347" s="1291"/>
      <c r="K1347" s="1291"/>
      <c r="L1347" s="1291"/>
      <c r="M1347" s="1291"/>
      <c r="N1347" s="1291"/>
      <c r="O1347" s="1291"/>
      <c r="P1347" s="1291"/>
      <c r="Q1347" s="1291"/>
      <c r="R1347" s="1291"/>
      <c r="S1347" s="1291"/>
      <c r="T1347" s="1291"/>
      <c r="U1347" s="1291"/>
      <c r="V1347" s="1291"/>
      <c r="W1347" s="1291"/>
      <c r="X1347" s="1291"/>
      <c r="Y1347" s="1291"/>
      <c r="Z1347" s="1291"/>
      <c r="AA1347" s="1291"/>
      <c r="AB1347" s="1291"/>
      <c r="AC1347" s="1291"/>
      <c r="AD1347" s="1291"/>
      <c r="AE1347" s="92"/>
    </row>
    <row r="1348" spans="1:31" s="96" customFormat="1" hidden="1" x14ac:dyDescent="0.25">
      <c r="A1348" s="102"/>
      <c r="B1348" s="84"/>
      <c r="C1348" s="116"/>
      <c r="D1348" s="117"/>
      <c r="E1348" s="117"/>
      <c r="F1348" s="117"/>
      <c r="G1348" s="117"/>
      <c r="H1348" s="117"/>
      <c r="I1348" s="117"/>
      <c r="J1348" s="117"/>
      <c r="K1348" s="117"/>
      <c r="L1348" s="117"/>
      <c r="M1348" s="117"/>
      <c r="N1348" s="117"/>
      <c r="O1348" s="117"/>
      <c r="P1348" s="117"/>
      <c r="Q1348" s="117"/>
      <c r="R1348" s="117"/>
      <c r="S1348" s="117"/>
      <c r="T1348" s="117"/>
      <c r="U1348" s="117"/>
      <c r="V1348" s="117"/>
      <c r="W1348" s="117"/>
      <c r="X1348" s="117"/>
      <c r="Y1348" s="117"/>
      <c r="Z1348" s="117"/>
      <c r="AA1348" s="117"/>
      <c r="AB1348" s="117"/>
      <c r="AC1348" s="117"/>
      <c r="AD1348" s="118"/>
      <c r="AE1348" s="92"/>
    </row>
    <row r="1349" spans="1:31" s="96" customFormat="1" ht="28.5" hidden="1" customHeight="1" x14ac:dyDescent="0.25">
      <c r="A1349" s="102"/>
      <c r="B1349" s="84"/>
      <c r="C1349" s="97"/>
      <c r="D1349" s="1291"/>
      <c r="E1349" s="1291"/>
      <c r="F1349" s="1291"/>
      <c r="G1349" s="1291"/>
      <c r="H1349" s="1291"/>
      <c r="I1349" s="1291"/>
      <c r="J1349" s="1291"/>
      <c r="K1349" s="1291"/>
      <c r="L1349" s="1291"/>
      <c r="M1349" s="1291"/>
      <c r="N1349" s="1291"/>
      <c r="O1349" s="1291"/>
      <c r="P1349" s="1291"/>
      <c r="Q1349" s="1291"/>
      <c r="R1349" s="1291"/>
      <c r="S1349" s="1291"/>
      <c r="T1349" s="1291"/>
      <c r="U1349" s="1291"/>
      <c r="V1349" s="1291"/>
      <c r="W1349" s="1291"/>
      <c r="X1349" s="1291"/>
      <c r="Y1349" s="1291"/>
      <c r="Z1349" s="1291"/>
      <c r="AA1349" s="1291"/>
      <c r="AB1349" s="1291"/>
      <c r="AC1349" s="1291"/>
      <c r="AD1349" s="1291"/>
      <c r="AE1349" s="92"/>
    </row>
    <row r="1350" spans="1:31" s="96" customFormat="1" hidden="1" x14ac:dyDescent="0.25">
      <c r="A1350" s="102"/>
      <c r="B1350" s="84"/>
      <c r="C1350" s="116"/>
      <c r="D1350" s="117"/>
      <c r="E1350" s="117"/>
      <c r="F1350" s="117"/>
      <c r="G1350" s="117"/>
      <c r="H1350" s="117"/>
      <c r="I1350" s="117"/>
      <c r="J1350" s="117"/>
      <c r="K1350" s="117"/>
      <c r="L1350" s="117"/>
      <c r="M1350" s="117"/>
      <c r="N1350" s="117"/>
      <c r="O1350" s="117"/>
      <c r="P1350" s="117"/>
      <c r="Q1350" s="117"/>
      <c r="R1350" s="117"/>
      <c r="S1350" s="117"/>
      <c r="T1350" s="117"/>
      <c r="U1350" s="117"/>
      <c r="V1350" s="117"/>
      <c r="W1350" s="117"/>
      <c r="X1350" s="117"/>
      <c r="Y1350" s="117"/>
      <c r="Z1350" s="117"/>
      <c r="AA1350" s="117"/>
      <c r="AB1350" s="117"/>
      <c r="AC1350" s="117"/>
      <c r="AD1350" s="118"/>
      <c r="AE1350" s="92"/>
    </row>
    <row r="1351" spans="1:31" s="96" customFormat="1" ht="32.25" hidden="1" customHeight="1" x14ac:dyDescent="0.25">
      <c r="A1351" s="102"/>
      <c r="B1351" s="84"/>
      <c r="C1351" s="97"/>
      <c r="D1351" s="1291"/>
      <c r="E1351" s="1291"/>
      <c r="F1351" s="1291"/>
      <c r="G1351" s="1291"/>
      <c r="H1351" s="1291"/>
      <c r="I1351" s="1291"/>
      <c r="J1351" s="1291"/>
      <c r="K1351" s="1291"/>
      <c r="L1351" s="1291"/>
      <c r="M1351" s="1291"/>
      <c r="N1351" s="1291"/>
      <c r="O1351" s="1291"/>
      <c r="P1351" s="1291"/>
      <c r="Q1351" s="1291"/>
      <c r="R1351" s="1291"/>
      <c r="S1351" s="1291"/>
      <c r="T1351" s="1291"/>
      <c r="U1351" s="1291"/>
      <c r="V1351" s="1291"/>
      <c r="W1351" s="1291"/>
      <c r="X1351" s="1291"/>
      <c r="Y1351" s="1291"/>
      <c r="Z1351" s="1291"/>
      <c r="AA1351" s="1291"/>
      <c r="AB1351" s="1291"/>
      <c r="AC1351" s="1291"/>
      <c r="AD1351" s="1291"/>
      <c r="AE1351" s="92"/>
    </row>
    <row r="1352" spans="1:31" s="96" customFormat="1" hidden="1" x14ac:dyDescent="0.25">
      <c r="A1352" s="102"/>
      <c r="B1352" s="84"/>
      <c r="C1352" s="116"/>
      <c r="D1352" s="117"/>
      <c r="E1352" s="117"/>
      <c r="F1352" s="117"/>
      <c r="G1352" s="117"/>
      <c r="H1352" s="117"/>
      <c r="I1352" s="117"/>
      <c r="J1352" s="117"/>
      <c r="K1352" s="117"/>
      <c r="L1352" s="117"/>
      <c r="M1352" s="117"/>
      <c r="N1352" s="117"/>
      <c r="O1352" s="117"/>
      <c r="P1352" s="117"/>
      <c r="Q1352" s="117"/>
      <c r="R1352" s="117"/>
      <c r="S1352" s="117"/>
      <c r="T1352" s="117"/>
      <c r="U1352" s="117"/>
      <c r="V1352" s="117"/>
      <c r="W1352" s="117"/>
      <c r="X1352" s="117"/>
      <c r="Y1352" s="117"/>
      <c r="Z1352" s="117"/>
      <c r="AA1352" s="117"/>
      <c r="AB1352" s="117"/>
      <c r="AC1352" s="117"/>
      <c r="AD1352" s="118"/>
      <c r="AE1352" s="92"/>
    </row>
    <row r="1353" spans="1:31" s="96" customFormat="1" ht="40.5" hidden="1" customHeight="1" x14ac:dyDescent="0.25">
      <c r="A1353" s="102"/>
      <c r="B1353" s="84"/>
      <c r="C1353" s="97"/>
      <c r="D1353" s="1291"/>
      <c r="E1353" s="1291"/>
      <c r="F1353" s="1291"/>
      <c r="G1353" s="1291"/>
      <c r="H1353" s="1291"/>
      <c r="I1353" s="1291"/>
      <c r="J1353" s="1291"/>
      <c r="K1353" s="1291"/>
      <c r="L1353" s="1291"/>
      <c r="M1353" s="1291"/>
      <c r="N1353" s="1291"/>
      <c r="O1353" s="1291"/>
      <c r="P1353" s="1291"/>
      <c r="Q1353" s="1291"/>
      <c r="R1353" s="1291"/>
      <c r="S1353" s="1291"/>
      <c r="T1353" s="1291"/>
      <c r="U1353" s="1291"/>
      <c r="V1353" s="1291"/>
      <c r="W1353" s="1291"/>
      <c r="X1353" s="1291"/>
      <c r="Y1353" s="1291"/>
      <c r="Z1353" s="1291"/>
      <c r="AA1353" s="1291"/>
      <c r="AB1353" s="1291"/>
      <c r="AC1353" s="1291"/>
      <c r="AD1353" s="1291"/>
      <c r="AE1353" s="92"/>
    </row>
    <row r="1354" spans="1:31" s="96" customFormat="1" hidden="1" x14ac:dyDescent="0.25">
      <c r="A1354" s="102"/>
      <c r="B1354" s="84"/>
      <c r="C1354" s="116"/>
      <c r="D1354" s="117"/>
      <c r="E1354" s="117"/>
      <c r="F1354" s="117"/>
      <c r="G1354" s="117"/>
      <c r="H1354" s="117"/>
      <c r="I1354" s="117"/>
      <c r="J1354" s="117"/>
      <c r="K1354" s="117"/>
      <c r="L1354" s="117"/>
      <c r="M1354" s="117"/>
      <c r="N1354" s="117"/>
      <c r="O1354" s="117"/>
      <c r="P1354" s="117"/>
      <c r="Q1354" s="117"/>
      <c r="R1354" s="117"/>
      <c r="S1354" s="117"/>
      <c r="T1354" s="117"/>
      <c r="U1354" s="117"/>
      <c r="V1354" s="117"/>
      <c r="W1354" s="117"/>
      <c r="X1354" s="117"/>
      <c r="Y1354" s="117"/>
      <c r="Z1354" s="117"/>
      <c r="AA1354" s="117"/>
      <c r="AB1354" s="117"/>
      <c r="AC1354" s="117"/>
      <c r="AD1354" s="118"/>
      <c r="AE1354" s="92"/>
    </row>
    <row r="1355" spans="1:31" s="96" customFormat="1" ht="39.75" hidden="1" customHeight="1" x14ac:dyDescent="0.25">
      <c r="A1355" s="102"/>
      <c r="B1355" s="84"/>
      <c r="C1355" s="97"/>
      <c r="D1355" s="1291"/>
      <c r="E1355" s="1291"/>
      <c r="F1355" s="1291"/>
      <c r="G1355" s="1291"/>
      <c r="H1355" s="1291"/>
      <c r="I1355" s="1291"/>
      <c r="J1355" s="1291"/>
      <c r="K1355" s="1291"/>
      <c r="L1355" s="1291"/>
      <c r="M1355" s="1291"/>
      <c r="N1355" s="1291"/>
      <c r="O1355" s="1291"/>
      <c r="P1355" s="1291"/>
      <c r="Q1355" s="1291"/>
      <c r="R1355" s="1291"/>
      <c r="S1355" s="1291"/>
      <c r="T1355" s="1291"/>
      <c r="U1355" s="1291"/>
      <c r="V1355" s="1291"/>
      <c r="W1355" s="1291"/>
      <c r="X1355" s="1291"/>
      <c r="Y1355" s="1291"/>
      <c r="Z1355" s="1291"/>
      <c r="AA1355" s="1291"/>
      <c r="AB1355" s="1291"/>
      <c r="AC1355" s="1291"/>
      <c r="AD1355" s="1291"/>
      <c r="AE1355" s="92"/>
    </row>
    <row r="1356" spans="1:31" s="96" customFormat="1" hidden="1" x14ac:dyDescent="0.25">
      <c r="A1356" s="102"/>
      <c r="B1356" s="84"/>
      <c r="C1356" s="116"/>
      <c r="D1356" s="117"/>
      <c r="E1356" s="117"/>
      <c r="F1356" s="117"/>
      <c r="G1356" s="117"/>
      <c r="H1356" s="117"/>
      <c r="I1356" s="117"/>
      <c r="J1356" s="117"/>
      <c r="K1356" s="117"/>
      <c r="L1356" s="117"/>
      <c r="M1356" s="117"/>
      <c r="N1356" s="117"/>
      <c r="O1356" s="117"/>
      <c r="P1356" s="117"/>
      <c r="Q1356" s="117"/>
      <c r="R1356" s="117"/>
      <c r="S1356" s="117"/>
      <c r="T1356" s="117"/>
      <c r="U1356" s="117"/>
      <c r="V1356" s="117"/>
      <c r="W1356" s="117"/>
      <c r="X1356" s="117"/>
      <c r="Y1356" s="117"/>
      <c r="Z1356" s="117"/>
      <c r="AA1356" s="117"/>
      <c r="AB1356" s="117"/>
      <c r="AC1356" s="117"/>
      <c r="AD1356" s="118"/>
      <c r="AE1356" s="92"/>
    </row>
    <row r="1357" spans="1:31" s="96" customFormat="1" ht="28.5" hidden="1" customHeight="1" x14ac:dyDescent="0.25">
      <c r="A1357" s="102"/>
      <c r="B1357" s="84"/>
      <c r="C1357" s="97"/>
      <c r="D1357" s="1291"/>
      <c r="E1357" s="1291"/>
      <c r="F1357" s="1291"/>
      <c r="G1357" s="1291"/>
      <c r="H1357" s="1291"/>
      <c r="I1357" s="1291"/>
      <c r="J1357" s="1291"/>
      <c r="K1357" s="1291"/>
      <c r="L1357" s="1291"/>
      <c r="M1357" s="1291"/>
      <c r="N1357" s="1291"/>
      <c r="O1357" s="1291"/>
      <c r="P1357" s="1291"/>
      <c r="Q1357" s="1291"/>
      <c r="R1357" s="1291"/>
      <c r="S1357" s="1291"/>
      <c r="T1357" s="1291"/>
      <c r="U1357" s="1291"/>
      <c r="V1357" s="1291"/>
      <c r="W1357" s="1291"/>
      <c r="X1357" s="1291"/>
      <c r="Y1357" s="1291"/>
      <c r="Z1357" s="1291"/>
      <c r="AA1357" s="1291"/>
      <c r="AB1357" s="1291"/>
      <c r="AC1357" s="1291"/>
      <c r="AD1357" s="1291"/>
      <c r="AE1357" s="92"/>
    </row>
    <row r="1358" spans="1:31" s="96" customFormat="1" hidden="1" x14ac:dyDescent="0.25">
      <c r="A1358" s="102"/>
      <c r="B1358" s="84"/>
      <c r="C1358" s="116"/>
      <c r="D1358" s="117"/>
      <c r="E1358" s="117"/>
      <c r="F1358" s="117"/>
      <c r="G1358" s="117"/>
      <c r="H1358" s="117"/>
      <c r="I1358" s="117"/>
      <c r="J1358" s="117"/>
      <c r="K1358" s="117"/>
      <c r="L1358" s="117"/>
      <c r="M1358" s="117"/>
      <c r="N1358" s="117"/>
      <c r="O1358" s="117"/>
      <c r="P1358" s="117"/>
      <c r="Q1358" s="117"/>
      <c r="R1358" s="117"/>
      <c r="S1358" s="117"/>
      <c r="T1358" s="117"/>
      <c r="U1358" s="117"/>
      <c r="V1358" s="117"/>
      <c r="W1358" s="117"/>
      <c r="X1358" s="117"/>
      <c r="Y1358" s="117"/>
      <c r="Z1358" s="117"/>
      <c r="AA1358" s="117"/>
      <c r="AB1358" s="117"/>
      <c r="AC1358" s="117"/>
      <c r="AD1358" s="118"/>
      <c r="AE1358" s="92"/>
    </row>
    <row r="1359" spans="1:31" s="96" customFormat="1" ht="41.25" hidden="1" customHeight="1" x14ac:dyDescent="0.25">
      <c r="A1359" s="102"/>
      <c r="B1359" s="84"/>
      <c r="C1359" s="97"/>
      <c r="D1359" s="1291"/>
      <c r="E1359" s="1291"/>
      <c r="F1359" s="1291"/>
      <c r="G1359" s="1291"/>
      <c r="H1359" s="1291"/>
      <c r="I1359" s="1291"/>
      <c r="J1359" s="1291"/>
      <c r="K1359" s="1291"/>
      <c r="L1359" s="1291"/>
      <c r="M1359" s="1291"/>
      <c r="N1359" s="1291"/>
      <c r="O1359" s="1291"/>
      <c r="P1359" s="1291"/>
      <c r="Q1359" s="1291"/>
      <c r="R1359" s="1291"/>
      <c r="S1359" s="1291"/>
      <c r="T1359" s="1291"/>
      <c r="U1359" s="1291"/>
      <c r="V1359" s="1291"/>
      <c r="W1359" s="1291"/>
      <c r="X1359" s="1291"/>
      <c r="Y1359" s="1291"/>
      <c r="Z1359" s="1291"/>
      <c r="AA1359" s="1291"/>
      <c r="AB1359" s="1291"/>
      <c r="AC1359" s="1291"/>
      <c r="AD1359" s="1291"/>
      <c r="AE1359" s="92"/>
    </row>
    <row r="1360" spans="1:31" s="96" customFormat="1" hidden="1" x14ac:dyDescent="0.25">
      <c r="A1360" s="102"/>
      <c r="B1360" s="84"/>
      <c r="C1360" s="116"/>
      <c r="D1360" s="117"/>
      <c r="E1360" s="117"/>
      <c r="F1360" s="117"/>
      <c r="G1360" s="117"/>
      <c r="H1360" s="117"/>
      <c r="I1360" s="117"/>
      <c r="J1360" s="117"/>
      <c r="K1360" s="117"/>
      <c r="L1360" s="117"/>
      <c r="M1360" s="117"/>
      <c r="N1360" s="117"/>
      <c r="O1360" s="117"/>
      <c r="P1360" s="117"/>
      <c r="Q1360" s="117"/>
      <c r="R1360" s="117"/>
      <c r="S1360" s="117"/>
      <c r="T1360" s="117"/>
      <c r="U1360" s="117"/>
      <c r="V1360" s="117"/>
      <c r="W1360" s="117"/>
      <c r="X1360" s="117"/>
      <c r="Y1360" s="117"/>
      <c r="Z1360" s="117"/>
      <c r="AA1360" s="117"/>
      <c r="AB1360" s="117"/>
      <c r="AC1360" s="117"/>
      <c r="AD1360" s="118"/>
      <c r="AE1360" s="92"/>
    </row>
    <row r="1361" spans="1:31" s="96" customFormat="1" ht="52.5" hidden="1" customHeight="1" x14ac:dyDescent="0.25">
      <c r="A1361" s="102"/>
      <c r="B1361" s="84"/>
      <c r="C1361" s="97"/>
      <c r="D1361" s="1291"/>
      <c r="E1361" s="1291"/>
      <c r="F1361" s="1291"/>
      <c r="G1361" s="1291"/>
      <c r="H1361" s="1291"/>
      <c r="I1361" s="1291"/>
      <c r="J1361" s="1291"/>
      <c r="K1361" s="1291"/>
      <c r="L1361" s="1291"/>
      <c r="M1361" s="1291"/>
      <c r="N1361" s="1291"/>
      <c r="O1361" s="1291"/>
      <c r="P1361" s="1291"/>
      <c r="Q1361" s="1291"/>
      <c r="R1361" s="1291"/>
      <c r="S1361" s="1291"/>
      <c r="T1361" s="1291"/>
      <c r="U1361" s="1291"/>
      <c r="V1361" s="1291"/>
      <c r="W1361" s="1291"/>
      <c r="X1361" s="1291"/>
      <c r="Y1361" s="1291"/>
      <c r="Z1361" s="1291"/>
      <c r="AA1361" s="1291"/>
      <c r="AB1361" s="1291"/>
      <c r="AC1361" s="1291"/>
      <c r="AD1361" s="1291"/>
      <c r="AE1361" s="92"/>
    </row>
    <row r="1362" spans="1:31" s="96" customFormat="1" hidden="1" x14ac:dyDescent="0.25">
      <c r="A1362" s="102"/>
      <c r="B1362" s="84"/>
      <c r="C1362" s="116"/>
      <c r="D1362" s="117"/>
      <c r="E1362" s="117"/>
      <c r="F1362" s="117"/>
      <c r="G1362" s="117"/>
      <c r="H1362" s="117"/>
      <c r="I1362" s="117"/>
      <c r="J1362" s="117"/>
      <c r="K1362" s="117"/>
      <c r="L1362" s="117"/>
      <c r="M1362" s="117"/>
      <c r="N1362" s="117"/>
      <c r="O1362" s="117"/>
      <c r="P1362" s="117"/>
      <c r="Q1362" s="117"/>
      <c r="R1362" s="117"/>
      <c r="S1362" s="117"/>
      <c r="T1362" s="117"/>
      <c r="U1362" s="117"/>
      <c r="V1362" s="117"/>
      <c r="W1362" s="117"/>
      <c r="X1362" s="117"/>
      <c r="Y1362" s="117"/>
      <c r="Z1362" s="117"/>
      <c r="AA1362" s="117"/>
      <c r="AB1362" s="117"/>
      <c r="AC1362" s="117"/>
      <c r="AD1362" s="118"/>
      <c r="AE1362" s="92"/>
    </row>
    <row r="1363" spans="1:31" s="96" customFormat="1" ht="53.25" hidden="1" customHeight="1" x14ac:dyDescent="0.25">
      <c r="A1363" s="102"/>
      <c r="B1363" s="84"/>
      <c r="C1363" s="97"/>
      <c r="D1363" s="1291"/>
      <c r="E1363" s="1291"/>
      <c r="F1363" s="1291"/>
      <c r="G1363" s="1291"/>
      <c r="H1363" s="1291"/>
      <c r="I1363" s="1291"/>
      <c r="J1363" s="1291"/>
      <c r="K1363" s="1291"/>
      <c r="L1363" s="1291"/>
      <c r="M1363" s="1291"/>
      <c r="N1363" s="1291"/>
      <c r="O1363" s="1291"/>
      <c r="P1363" s="1291"/>
      <c r="Q1363" s="1291"/>
      <c r="R1363" s="1291"/>
      <c r="S1363" s="1291"/>
      <c r="T1363" s="1291"/>
      <c r="U1363" s="1291"/>
      <c r="V1363" s="1291"/>
      <c r="W1363" s="1291"/>
      <c r="X1363" s="1291"/>
      <c r="Y1363" s="1291"/>
      <c r="Z1363" s="1291"/>
      <c r="AA1363" s="1291"/>
      <c r="AB1363" s="1291"/>
      <c r="AC1363" s="1291"/>
      <c r="AD1363" s="1291"/>
      <c r="AE1363" s="92"/>
    </row>
    <row r="1364" spans="1:31" s="140" customFormat="1" ht="15" hidden="1" customHeight="1" x14ac:dyDescent="0.25">
      <c r="A1364" s="89"/>
      <c r="B1364" s="252"/>
      <c r="C1364" s="252"/>
      <c r="D1364" s="252"/>
      <c r="E1364" s="252"/>
      <c r="F1364" s="252"/>
      <c r="G1364" s="252"/>
      <c r="H1364" s="252"/>
      <c r="I1364" s="252"/>
      <c r="J1364" s="252"/>
      <c r="K1364" s="252"/>
      <c r="L1364" s="252"/>
      <c r="M1364" s="252"/>
      <c r="N1364" s="252"/>
      <c r="O1364" s="252"/>
      <c r="P1364" s="252"/>
      <c r="Q1364" s="252"/>
      <c r="R1364" s="252"/>
      <c r="S1364" s="252"/>
      <c r="T1364" s="252"/>
      <c r="U1364" s="252"/>
      <c r="V1364" s="252"/>
      <c r="W1364" s="252"/>
      <c r="X1364" s="252"/>
      <c r="Y1364" s="252"/>
      <c r="Z1364" s="252"/>
      <c r="AA1364" s="252"/>
      <c r="AB1364" s="252"/>
      <c r="AC1364" s="252"/>
      <c r="AD1364" s="252"/>
      <c r="AE1364" s="90"/>
    </row>
    <row r="1365" spans="1:31" s="96" customFormat="1" ht="19.5" hidden="1" x14ac:dyDescent="0.25">
      <c r="A1365" s="102"/>
      <c r="B1365" s="114"/>
      <c r="C1365" s="115"/>
      <c r="D1365" s="115"/>
      <c r="E1365" s="115"/>
      <c r="F1365" s="115"/>
      <c r="G1365" s="115"/>
      <c r="H1365" s="115"/>
      <c r="I1365" s="115"/>
      <c r="J1365" s="115"/>
      <c r="K1365" s="115"/>
      <c r="L1365" s="115"/>
      <c r="M1365" s="115"/>
      <c r="N1365" s="115"/>
      <c r="O1365" s="115"/>
      <c r="P1365" s="115"/>
      <c r="Q1365" s="115"/>
      <c r="R1365" s="115"/>
      <c r="S1365" s="115"/>
      <c r="T1365" s="115"/>
      <c r="U1365" s="115"/>
      <c r="V1365" s="115"/>
      <c r="W1365" s="115"/>
      <c r="X1365" s="115"/>
      <c r="Y1365" s="115"/>
      <c r="Z1365" s="115"/>
      <c r="AA1365" s="115"/>
      <c r="AB1365" s="115"/>
      <c r="AC1365" s="115"/>
      <c r="AD1365" s="115"/>
      <c r="AE1365" s="92"/>
    </row>
    <row r="1366" spans="1:31" s="96" customFormat="1" hidden="1" x14ac:dyDescent="0.25">
      <c r="A1366" s="102"/>
      <c r="B1366" s="114"/>
      <c r="C1366" s="1290"/>
      <c r="D1366" s="1290"/>
      <c r="E1366" s="1290"/>
      <c r="F1366" s="1290"/>
      <c r="G1366" s="1290"/>
      <c r="H1366" s="1290"/>
      <c r="I1366" s="1290"/>
      <c r="J1366" s="1290"/>
      <c r="K1366" s="1290"/>
      <c r="L1366" s="1290"/>
      <c r="M1366" s="1290"/>
      <c r="N1366" s="1290"/>
      <c r="O1366" s="1290"/>
      <c r="P1366" s="1290"/>
      <c r="Q1366" s="1290"/>
      <c r="R1366" s="1290"/>
      <c r="S1366" s="1290"/>
      <c r="T1366" s="1290"/>
      <c r="U1366" s="1290"/>
      <c r="V1366" s="1290"/>
      <c r="W1366" s="1290"/>
      <c r="X1366" s="1290"/>
      <c r="Y1366" s="1290"/>
      <c r="Z1366" s="1290"/>
      <c r="AA1366" s="1290"/>
      <c r="AB1366" s="1290"/>
      <c r="AC1366" s="1290"/>
      <c r="AD1366" s="1290"/>
      <c r="AE1366" s="92"/>
    </row>
    <row r="1367" spans="1:31" s="167" customFormat="1" ht="15" hidden="1" customHeight="1" x14ac:dyDescent="0.25">
      <c r="A1367" s="252"/>
      <c r="B1367" s="252"/>
      <c r="C1367" s="252"/>
      <c r="D1367" s="252"/>
      <c r="E1367" s="252"/>
      <c r="F1367" s="252"/>
      <c r="G1367" s="252"/>
      <c r="H1367" s="252"/>
      <c r="I1367" s="252"/>
      <c r="J1367" s="252"/>
      <c r="K1367" s="252"/>
      <c r="L1367" s="252"/>
      <c r="M1367" s="252"/>
      <c r="N1367" s="252"/>
      <c r="O1367" s="252"/>
      <c r="P1367" s="252"/>
      <c r="Q1367" s="252"/>
      <c r="R1367" s="252"/>
      <c r="S1367" s="252"/>
      <c r="T1367" s="252"/>
      <c r="U1367" s="252"/>
      <c r="V1367" s="252"/>
      <c r="W1367" s="252"/>
      <c r="X1367" s="252"/>
      <c r="Y1367" s="252"/>
      <c r="Z1367" s="252"/>
      <c r="AA1367" s="252"/>
      <c r="AB1367" s="252"/>
      <c r="AC1367" s="252"/>
      <c r="AD1367" s="252"/>
      <c r="AE1367" s="252"/>
    </row>
    <row r="1368" spans="1:31" s="96" customFormat="1" hidden="1" x14ac:dyDescent="0.25">
      <c r="A1368" s="102"/>
      <c r="B1368" s="114"/>
      <c r="C1368" s="253"/>
      <c r="D1368" s="253"/>
      <c r="E1368" s="253"/>
      <c r="F1368" s="253"/>
      <c r="G1368" s="253"/>
      <c r="H1368" s="253"/>
      <c r="I1368" s="253"/>
      <c r="J1368" s="253"/>
      <c r="K1368" s="253"/>
      <c r="L1368" s="253"/>
      <c r="M1368" s="253"/>
      <c r="N1368" s="253"/>
      <c r="O1368" s="253"/>
      <c r="P1368" s="253"/>
      <c r="Q1368" s="253"/>
      <c r="R1368" s="253"/>
      <c r="S1368" s="253"/>
      <c r="T1368" s="253"/>
      <c r="U1368" s="253"/>
      <c r="V1368" s="253"/>
      <c r="W1368" s="253"/>
      <c r="X1368" s="253"/>
      <c r="Y1368" s="253"/>
      <c r="Z1368" s="253"/>
      <c r="AA1368" s="253"/>
      <c r="AB1368" s="253"/>
      <c r="AC1368" s="253"/>
      <c r="AD1368" s="253"/>
      <c r="AE1368" s="95"/>
    </row>
    <row r="1369" spans="1:31" s="96" customFormat="1" ht="29.25" hidden="1" customHeight="1" x14ac:dyDescent="0.25">
      <c r="A1369" s="102"/>
      <c r="B1369" s="114"/>
      <c r="C1369" s="1290"/>
      <c r="D1369" s="1290"/>
      <c r="E1369" s="1290"/>
      <c r="F1369" s="1290"/>
      <c r="G1369" s="1290"/>
      <c r="H1369" s="1290"/>
      <c r="I1369" s="1290"/>
      <c r="J1369" s="1290"/>
      <c r="K1369" s="1290"/>
      <c r="L1369" s="1290"/>
      <c r="M1369" s="1290"/>
      <c r="N1369" s="1290"/>
      <c r="O1369" s="1290"/>
      <c r="P1369" s="1290"/>
      <c r="Q1369" s="1290"/>
      <c r="R1369" s="1290"/>
      <c r="S1369" s="1290"/>
      <c r="T1369" s="1290"/>
      <c r="U1369" s="1290"/>
      <c r="V1369" s="1290"/>
      <c r="W1369" s="1290"/>
      <c r="X1369" s="1290"/>
      <c r="Y1369" s="1290"/>
      <c r="Z1369" s="1290"/>
      <c r="AA1369" s="1290"/>
      <c r="AB1369" s="1290"/>
      <c r="AC1369" s="1290"/>
      <c r="AD1369" s="1290"/>
      <c r="AE1369" s="95"/>
    </row>
    <row r="1370" spans="1:31" s="167" customFormat="1" ht="15" hidden="1" customHeight="1" x14ac:dyDescent="0.25">
      <c r="A1370" s="252"/>
      <c r="B1370" s="252"/>
      <c r="C1370" s="252"/>
      <c r="D1370" s="252"/>
      <c r="E1370" s="252"/>
      <c r="F1370" s="252"/>
      <c r="G1370" s="252"/>
      <c r="H1370" s="252"/>
      <c r="I1370" s="252"/>
      <c r="J1370" s="252"/>
      <c r="K1370" s="252"/>
      <c r="L1370" s="252"/>
      <c r="M1370" s="252"/>
      <c r="N1370" s="252"/>
      <c r="O1370" s="252"/>
      <c r="P1370" s="252"/>
      <c r="Q1370" s="252"/>
      <c r="R1370" s="252"/>
      <c r="S1370" s="252"/>
      <c r="T1370" s="252"/>
      <c r="U1370" s="252"/>
      <c r="V1370" s="252"/>
      <c r="W1370" s="252"/>
      <c r="X1370" s="252"/>
      <c r="Y1370" s="252"/>
      <c r="Z1370" s="252"/>
      <c r="AA1370" s="252"/>
      <c r="AB1370" s="252"/>
      <c r="AC1370" s="252"/>
      <c r="AD1370" s="252"/>
      <c r="AE1370" s="252"/>
    </row>
    <row r="1371" spans="1:31" s="96" customFormat="1" ht="19.5" hidden="1" x14ac:dyDescent="0.25">
      <c r="A1371" s="102"/>
      <c r="B1371" s="101"/>
      <c r="C1371" s="119"/>
      <c r="D1371" s="119"/>
      <c r="E1371" s="119"/>
      <c r="F1371" s="119"/>
      <c r="G1371" s="119"/>
      <c r="H1371" s="119"/>
      <c r="I1371" s="119"/>
      <c r="J1371" s="119"/>
      <c r="K1371" s="119"/>
      <c r="L1371" s="119"/>
      <c r="M1371" s="119"/>
      <c r="N1371" s="119"/>
      <c r="O1371" s="119"/>
      <c r="P1371" s="119"/>
      <c r="Q1371" s="119"/>
      <c r="R1371" s="119"/>
      <c r="S1371" s="119"/>
      <c r="T1371" s="119"/>
      <c r="U1371" s="119"/>
      <c r="V1371" s="119"/>
      <c r="W1371" s="119"/>
      <c r="X1371" s="119"/>
      <c r="Y1371" s="119"/>
      <c r="Z1371" s="119"/>
      <c r="AA1371" s="119"/>
      <c r="AB1371" s="119"/>
      <c r="AC1371" s="119"/>
      <c r="AD1371" s="119"/>
      <c r="AE1371" s="95"/>
    </row>
    <row r="1372" spans="1:31" s="96" customFormat="1" ht="30" hidden="1" customHeight="1" x14ac:dyDescent="0.25">
      <c r="A1372" s="102"/>
      <c r="B1372" s="101"/>
      <c r="C1372" s="797"/>
      <c r="D1372" s="1297"/>
      <c r="E1372" s="1297"/>
      <c r="F1372" s="1297"/>
      <c r="G1372" s="1297"/>
      <c r="H1372" s="1297"/>
      <c r="I1372" s="1297"/>
      <c r="J1372" s="1297"/>
      <c r="K1372" s="1297"/>
      <c r="L1372" s="1297"/>
      <c r="M1372" s="1297"/>
      <c r="N1372" s="1297"/>
      <c r="O1372" s="1297"/>
      <c r="P1372" s="1297"/>
      <c r="Q1372" s="1297"/>
      <c r="R1372" s="1297"/>
      <c r="S1372" s="1297"/>
      <c r="T1372" s="1297"/>
      <c r="U1372" s="1297"/>
      <c r="V1372" s="1297"/>
      <c r="W1372" s="1297"/>
      <c r="X1372" s="1297"/>
      <c r="Y1372" s="1297"/>
      <c r="Z1372" s="1297"/>
      <c r="AA1372" s="1297"/>
      <c r="AB1372" s="1297"/>
      <c r="AC1372" s="1297"/>
      <c r="AD1372" s="1297"/>
      <c r="AE1372" s="95"/>
    </row>
    <row r="1373" spans="1:31" s="96" customFormat="1" ht="30" hidden="1" customHeight="1" x14ac:dyDescent="0.25">
      <c r="A1373" s="102"/>
      <c r="B1373" s="256"/>
      <c r="C1373" s="254"/>
      <c r="D1373" s="255"/>
      <c r="E1373" s="255"/>
      <c r="F1373" s="255"/>
      <c r="G1373" s="255"/>
      <c r="H1373" s="255"/>
      <c r="I1373" s="255"/>
      <c r="J1373" s="255"/>
      <c r="K1373" s="255"/>
      <c r="L1373" s="255"/>
      <c r="M1373" s="255"/>
      <c r="N1373" s="255"/>
      <c r="O1373" s="255"/>
      <c r="P1373" s="255"/>
      <c r="Q1373" s="255"/>
      <c r="R1373" s="255"/>
      <c r="S1373" s="255"/>
      <c r="T1373" s="255"/>
      <c r="U1373" s="255"/>
      <c r="V1373" s="255"/>
      <c r="W1373" s="255"/>
      <c r="X1373" s="255"/>
      <c r="Y1373" s="255"/>
      <c r="Z1373" s="255"/>
      <c r="AA1373" s="255"/>
      <c r="AB1373" s="255"/>
      <c r="AC1373" s="255"/>
      <c r="AD1373" s="255"/>
      <c r="AE1373" s="95"/>
    </row>
    <row r="1374" spans="1:31" s="96" customFormat="1" ht="30" hidden="1" customHeight="1" x14ac:dyDescent="0.25">
      <c r="A1374" s="102"/>
      <c r="B1374" s="101"/>
      <c r="C1374" s="1300"/>
      <c r="D1374" s="1301"/>
      <c r="E1374" s="1301"/>
      <c r="F1374" s="1301"/>
      <c r="G1374" s="1301"/>
      <c r="H1374" s="1301"/>
      <c r="I1374" s="1301"/>
      <c r="J1374" s="1301"/>
      <c r="K1374" s="1301"/>
      <c r="L1374" s="1301"/>
      <c r="M1374" s="1301"/>
      <c r="N1374" s="1301"/>
      <c r="O1374" s="1301"/>
      <c r="P1374" s="1301"/>
      <c r="Q1374" s="1301"/>
      <c r="R1374" s="1301"/>
      <c r="S1374" s="1301"/>
      <c r="T1374" s="1301"/>
      <c r="U1374" s="1301"/>
      <c r="V1374" s="1301"/>
      <c r="W1374" s="1301"/>
      <c r="X1374" s="1301"/>
      <c r="Y1374" s="1301"/>
      <c r="Z1374" s="1301"/>
      <c r="AA1374" s="1301"/>
      <c r="AB1374" s="1301"/>
      <c r="AC1374" s="1301"/>
      <c r="AD1374" s="1301"/>
      <c r="AE1374" s="95"/>
    </row>
    <row r="1375" spans="1:31" s="96" customFormat="1" ht="21.75" hidden="1" customHeight="1" x14ac:dyDescent="0.25">
      <c r="A1375" s="102"/>
      <c r="B1375" s="256"/>
      <c r="C1375" s="263"/>
      <c r="D1375" s="263"/>
      <c r="E1375" s="263"/>
      <c r="F1375" s="263"/>
      <c r="G1375" s="263"/>
      <c r="H1375" s="263"/>
      <c r="I1375" s="263"/>
      <c r="J1375" s="263"/>
      <c r="K1375" s="263"/>
      <c r="L1375" s="263"/>
      <c r="M1375" s="263"/>
      <c r="N1375" s="263"/>
      <c r="O1375" s="263"/>
      <c r="P1375" s="263"/>
      <c r="Q1375" s="263"/>
      <c r="R1375" s="263"/>
      <c r="S1375" s="263"/>
      <c r="T1375" s="263"/>
      <c r="U1375" s="263"/>
      <c r="V1375" s="263"/>
      <c r="W1375" s="263"/>
      <c r="X1375" s="263"/>
      <c r="Y1375" s="263"/>
      <c r="Z1375" s="263"/>
      <c r="AA1375" s="263"/>
      <c r="AB1375" s="263"/>
      <c r="AC1375" s="263"/>
      <c r="AD1375" s="263"/>
      <c r="AE1375" s="95"/>
    </row>
    <row r="1376" spans="1:31" s="96" customFormat="1" ht="26.25" hidden="1" customHeight="1" x14ac:dyDescent="0.25">
      <c r="A1376" s="102"/>
      <c r="B1376" s="256"/>
      <c r="C1376" s="1300"/>
      <c r="D1376" s="1301"/>
      <c r="E1376" s="1301"/>
      <c r="F1376" s="1301"/>
      <c r="G1376" s="1301"/>
      <c r="H1376" s="1301"/>
      <c r="I1376" s="1301"/>
      <c r="J1376" s="1301"/>
      <c r="K1376" s="1301"/>
      <c r="L1376" s="1301"/>
      <c r="M1376" s="1301"/>
      <c r="N1376" s="1301"/>
      <c r="O1376" s="1301"/>
      <c r="P1376" s="1301"/>
      <c r="Q1376" s="1301"/>
      <c r="R1376" s="1301"/>
      <c r="S1376" s="1301"/>
      <c r="T1376" s="1301"/>
      <c r="U1376" s="1301"/>
      <c r="V1376" s="1301"/>
      <c r="W1376" s="1301"/>
      <c r="X1376" s="1301"/>
      <c r="Y1376" s="1301"/>
      <c r="Z1376" s="1301"/>
      <c r="AA1376" s="1301"/>
      <c r="AB1376" s="1301"/>
      <c r="AC1376" s="1301"/>
      <c r="AD1376" s="1301"/>
      <c r="AE1376" s="95"/>
    </row>
    <row r="1377" spans="1:31" s="96" customFormat="1" ht="19.5" hidden="1" x14ac:dyDescent="0.25">
      <c r="A1377" s="102"/>
      <c r="B1377" s="101"/>
      <c r="C1377" s="119"/>
      <c r="D1377" s="119"/>
      <c r="E1377" s="119"/>
      <c r="F1377" s="119"/>
      <c r="G1377" s="119"/>
      <c r="H1377" s="119"/>
      <c r="I1377" s="119"/>
      <c r="J1377" s="119"/>
      <c r="K1377" s="119"/>
      <c r="L1377" s="119"/>
      <c r="M1377" s="119"/>
      <c r="N1377" s="119"/>
      <c r="O1377" s="119"/>
      <c r="P1377" s="119"/>
      <c r="Q1377" s="119"/>
      <c r="R1377" s="119"/>
      <c r="S1377" s="119"/>
      <c r="T1377" s="119"/>
      <c r="U1377" s="119"/>
      <c r="V1377" s="119"/>
      <c r="W1377" s="119"/>
      <c r="X1377" s="119"/>
      <c r="Y1377" s="119"/>
      <c r="Z1377" s="119"/>
      <c r="AA1377" s="119"/>
      <c r="AB1377" s="119"/>
      <c r="AC1377" s="119"/>
      <c r="AD1377" s="119"/>
      <c r="AE1377" s="95"/>
    </row>
    <row r="1378" spans="1:31" s="96" customFormat="1" hidden="1" x14ac:dyDescent="0.25">
      <c r="A1378" s="102"/>
      <c r="B1378" s="101"/>
      <c r="C1378" s="797"/>
      <c r="D1378" s="1297"/>
      <c r="E1378" s="1297"/>
      <c r="F1378" s="1297"/>
      <c r="G1378" s="1297"/>
      <c r="H1378" s="1297"/>
      <c r="I1378" s="1297"/>
      <c r="J1378" s="1297"/>
      <c r="K1378" s="1297"/>
      <c r="L1378" s="1297"/>
      <c r="M1378" s="1297"/>
      <c r="N1378" s="1297"/>
      <c r="O1378" s="1297"/>
      <c r="P1378" s="1297"/>
      <c r="Q1378" s="1297"/>
      <c r="R1378" s="1297"/>
      <c r="S1378" s="1297"/>
      <c r="T1378" s="1297"/>
      <c r="U1378" s="1297"/>
      <c r="V1378" s="1297"/>
      <c r="W1378" s="1297"/>
      <c r="X1378" s="1297"/>
      <c r="Y1378" s="1297"/>
      <c r="Z1378" s="1297"/>
      <c r="AA1378" s="1297"/>
      <c r="AB1378" s="1297"/>
      <c r="AC1378" s="1297"/>
      <c r="AD1378" s="1297"/>
      <c r="AE1378" s="95"/>
    </row>
    <row r="1379" spans="1:31" s="167" customFormat="1" ht="15" hidden="1" customHeight="1" x14ac:dyDescent="0.25">
      <c r="A1379" s="252"/>
      <c r="B1379" s="252"/>
      <c r="C1379" s="252"/>
      <c r="D1379" s="252"/>
      <c r="E1379" s="252"/>
      <c r="F1379" s="252"/>
      <c r="G1379" s="252"/>
      <c r="H1379" s="252"/>
      <c r="I1379" s="252"/>
      <c r="J1379" s="252"/>
      <c r="K1379" s="252"/>
      <c r="L1379" s="252"/>
      <c r="M1379" s="252"/>
      <c r="N1379" s="252"/>
      <c r="O1379" s="252"/>
      <c r="P1379" s="252"/>
      <c r="Q1379" s="252"/>
      <c r="R1379" s="252"/>
      <c r="S1379" s="252"/>
      <c r="T1379" s="252"/>
      <c r="U1379" s="252"/>
      <c r="V1379" s="252"/>
      <c r="W1379" s="252"/>
      <c r="X1379" s="252"/>
      <c r="Y1379" s="252"/>
      <c r="Z1379" s="252"/>
      <c r="AA1379" s="252"/>
      <c r="AB1379" s="252"/>
      <c r="AC1379" s="252"/>
      <c r="AD1379" s="252"/>
      <c r="AE1379" s="252"/>
    </row>
    <row r="1380" spans="1:31" s="96" customFormat="1" ht="19.5" hidden="1" x14ac:dyDescent="0.25">
      <c r="A1380" s="102"/>
      <c r="B1380" s="101"/>
      <c r="C1380" s="104"/>
      <c r="D1380" s="104"/>
      <c r="E1380" s="104"/>
      <c r="F1380" s="104"/>
      <c r="G1380" s="104"/>
      <c r="H1380" s="104"/>
      <c r="I1380" s="104"/>
      <c r="J1380" s="104"/>
      <c r="K1380" s="104"/>
      <c r="L1380" s="104"/>
      <c r="M1380" s="104"/>
      <c r="N1380" s="104"/>
      <c r="O1380" s="104"/>
      <c r="P1380" s="104"/>
      <c r="Q1380" s="104"/>
      <c r="R1380" s="104"/>
      <c r="S1380" s="104"/>
      <c r="T1380" s="104"/>
      <c r="U1380" s="104"/>
      <c r="V1380" s="104"/>
      <c r="W1380" s="104"/>
      <c r="X1380" s="104"/>
      <c r="Y1380" s="104"/>
      <c r="Z1380" s="104"/>
      <c r="AA1380" s="104"/>
      <c r="AB1380" s="104"/>
      <c r="AC1380" s="104"/>
      <c r="AD1380" s="104"/>
      <c r="AE1380" s="92"/>
    </row>
    <row r="1381" spans="1:31" s="96" customFormat="1" hidden="1" x14ac:dyDescent="0.25">
      <c r="A1381" s="102"/>
      <c r="B1381" s="101"/>
      <c r="C1381" s="1298"/>
      <c r="D1381" s="1298"/>
      <c r="E1381" s="1298"/>
      <c r="F1381" s="1298"/>
      <c r="G1381" s="1298"/>
      <c r="H1381" s="1298"/>
      <c r="I1381" s="1298"/>
      <c r="J1381" s="1298"/>
      <c r="K1381" s="1298"/>
      <c r="L1381" s="1298"/>
      <c r="M1381" s="1298"/>
      <c r="N1381" s="1298"/>
      <c r="O1381" s="1298"/>
      <c r="P1381" s="1298"/>
      <c r="Q1381" s="1298"/>
      <c r="R1381" s="1298"/>
      <c r="S1381" s="1298"/>
      <c r="T1381" s="1298"/>
      <c r="U1381" s="1298"/>
      <c r="V1381" s="1298"/>
      <c r="W1381" s="1298"/>
      <c r="X1381" s="1298"/>
      <c r="Y1381" s="1298"/>
      <c r="Z1381" s="1298"/>
      <c r="AA1381" s="1298"/>
      <c r="AB1381" s="1298"/>
      <c r="AC1381" s="1298"/>
      <c r="AD1381" s="1298"/>
      <c r="AE1381" s="92"/>
    </row>
    <row r="1382" spans="1:31" s="167" customFormat="1" ht="15" hidden="1" customHeight="1" x14ac:dyDescent="0.25">
      <c r="A1382" s="252"/>
      <c r="B1382" s="252"/>
      <c r="C1382" s="252"/>
      <c r="D1382" s="252"/>
      <c r="E1382" s="252"/>
      <c r="F1382" s="252"/>
      <c r="G1382" s="252"/>
      <c r="H1382" s="252"/>
      <c r="I1382" s="252"/>
      <c r="J1382" s="252"/>
      <c r="K1382" s="252"/>
      <c r="L1382" s="252"/>
      <c r="M1382" s="252"/>
      <c r="N1382" s="252"/>
      <c r="O1382" s="252"/>
      <c r="P1382" s="252"/>
      <c r="Q1382" s="252"/>
      <c r="R1382" s="252"/>
      <c r="S1382" s="252"/>
      <c r="T1382" s="252"/>
      <c r="U1382" s="252"/>
      <c r="V1382" s="252"/>
      <c r="W1382" s="252"/>
      <c r="X1382" s="252"/>
      <c r="Y1382" s="252"/>
      <c r="Z1382" s="252"/>
      <c r="AA1382" s="252"/>
      <c r="AB1382" s="252"/>
      <c r="AC1382" s="252"/>
      <c r="AD1382" s="252"/>
      <c r="AE1382" s="252"/>
    </row>
    <row r="1383" spans="1:31" s="96" customFormat="1" hidden="1" x14ac:dyDescent="0.25">
      <c r="A1383" s="102"/>
      <c r="B1383" s="101"/>
      <c r="C1383" s="253"/>
      <c r="D1383" s="253"/>
      <c r="E1383" s="253"/>
      <c r="F1383" s="253"/>
      <c r="G1383" s="253"/>
      <c r="H1383" s="253"/>
      <c r="I1383" s="253"/>
      <c r="J1383" s="253"/>
      <c r="K1383" s="253"/>
      <c r="L1383" s="253"/>
      <c r="M1383" s="253"/>
      <c r="N1383" s="253"/>
      <c r="O1383" s="253"/>
      <c r="P1383" s="253"/>
      <c r="Q1383" s="253"/>
      <c r="R1383" s="253"/>
      <c r="S1383" s="253"/>
      <c r="T1383" s="253"/>
      <c r="U1383" s="253"/>
      <c r="V1383" s="253"/>
      <c r="W1383" s="253"/>
      <c r="X1383" s="253"/>
      <c r="Y1383" s="253"/>
      <c r="Z1383" s="253"/>
      <c r="AA1383" s="253"/>
      <c r="AB1383" s="253"/>
      <c r="AC1383" s="253"/>
      <c r="AD1383" s="253"/>
      <c r="AE1383" s="95"/>
    </row>
    <row r="1384" spans="1:31" s="96" customFormat="1" ht="43.5" hidden="1" customHeight="1" x14ac:dyDescent="0.25">
      <c r="A1384" s="102"/>
      <c r="B1384" s="114"/>
      <c r="C1384" s="1290"/>
      <c r="D1384" s="1290"/>
      <c r="E1384" s="1290"/>
      <c r="F1384" s="1290"/>
      <c r="G1384" s="1290"/>
      <c r="H1384" s="1290"/>
      <c r="I1384" s="1290"/>
      <c r="J1384" s="1290"/>
      <c r="K1384" s="1290"/>
      <c r="L1384" s="1290"/>
      <c r="M1384" s="1290"/>
      <c r="N1384" s="1290"/>
      <c r="O1384" s="1290"/>
      <c r="P1384" s="1290"/>
      <c r="Q1384" s="1290"/>
      <c r="R1384" s="1290"/>
      <c r="S1384" s="1290"/>
      <c r="T1384" s="1290"/>
      <c r="U1384" s="1290"/>
      <c r="V1384" s="1290"/>
      <c r="W1384" s="1290"/>
      <c r="X1384" s="1290"/>
      <c r="Y1384" s="1290"/>
      <c r="Z1384" s="1290"/>
      <c r="AA1384" s="1290"/>
      <c r="AB1384" s="1290"/>
      <c r="AC1384" s="1290"/>
      <c r="AD1384" s="1290"/>
      <c r="AE1384" s="95"/>
    </row>
    <row r="1385" spans="1:31" s="167" customFormat="1" ht="15" hidden="1" customHeight="1" x14ac:dyDescent="0.25">
      <c r="A1385" s="252"/>
      <c r="B1385" s="252"/>
      <c r="C1385" s="252"/>
      <c r="D1385" s="252"/>
      <c r="E1385" s="252"/>
      <c r="F1385" s="252"/>
      <c r="G1385" s="252"/>
      <c r="H1385" s="252"/>
      <c r="I1385" s="252"/>
      <c r="J1385" s="252"/>
      <c r="K1385" s="252"/>
      <c r="L1385" s="252"/>
      <c r="M1385" s="252"/>
      <c r="N1385" s="252"/>
      <c r="O1385" s="252"/>
      <c r="P1385" s="252"/>
      <c r="Q1385" s="252"/>
      <c r="R1385" s="252"/>
      <c r="S1385" s="252"/>
      <c r="T1385" s="252"/>
      <c r="U1385" s="252"/>
      <c r="V1385" s="252"/>
      <c r="W1385" s="252"/>
      <c r="X1385" s="252"/>
      <c r="Y1385" s="252"/>
      <c r="Z1385" s="252"/>
      <c r="AA1385" s="252"/>
      <c r="AB1385" s="252"/>
      <c r="AC1385" s="252"/>
      <c r="AD1385" s="252"/>
      <c r="AE1385" s="252"/>
    </row>
    <row r="1386" spans="1:31" s="96" customFormat="1" hidden="1" x14ac:dyDescent="0.25">
      <c r="A1386" s="102"/>
      <c r="B1386" s="101"/>
      <c r="C1386" s="253"/>
      <c r="D1386" s="253"/>
      <c r="E1386" s="253"/>
      <c r="F1386" s="253"/>
      <c r="G1386" s="253"/>
      <c r="H1386" s="253"/>
      <c r="I1386" s="253"/>
      <c r="J1386" s="253"/>
      <c r="K1386" s="253"/>
      <c r="L1386" s="253"/>
      <c r="M1386" s="253"/>
      <c r="N1386" s="253"/>
      <c r="O1386" s="253"/>
      <c r="P1386" s="253"/>
      <c r="Q1386" s="253"/>
      <c r="R1386" s="253"/>
      <c r="S1386" s="253"/>
      <c r="T1386" s="253"/>
      <c r="U1386" s="253"/>
      <c r="V1386" s="253"/>
      <c r="W1386" s="253"/>
      <c r="X1386" s="253"/>
      <c r="Y1386" s="253"/>
      <c r="Z1386" s="253"/>
      <c r="AA1386" s="253"/>
      <c r="AB1386" s="253"/>
      <c r="AC1386" s="253"/>
      <c r="AD1386" s="253"/>
      <c r="AE1386" s="95"/>
    </row>
    <row r="1387" spans="1:31" s="96" customFormat="1" ht="30.75" hidden="1" customHeight="1" x14ac:dyDescent="0.25">
      <c r="A1387" s="102"/>
      <c r="B1387" s="114"/>
      <c r="C1387" s="1290"/>
      <c r="D1387" s="1290"/>
      <c r="E1387" s="1290"/>
      <c r="F1387" s="1290"/>
      <c r="G1387" s="1290"/>
      <c r="H1387" s="1290"/>
      <c r="I1387" s="1290"/>
      <c r="J1387" s="1290"/>
      <c r="K1387" s="1290"/>
      <c r="L1387" s="1290"/>
      <c r="M1387" s="1290"/>
      <c r="N1387" s="1290"/>
      <c r="O1387" s="1290"/>
      <c r="P1387" s="1290"/>
      <c r="Q1387" s="1290"/>
      <c r="R1387" s="1290"/>
      <c r="S1387" s="1290"/>
      <c r="T1387" s="1290"/>
      <c r="U1387" s="1290"/>
      <c r="V1387" s="1290"/>
      <c r="W1387" s="1290"/>
      <c r="X1387" s="1290"/>
      <c r="Y1387" s="1290"/>
      <c r="Z1387" s="1290"/>
      <c r="AA1387" s="1290"/>
      <c r="AB1387" s="1290"/>
      <c r="AC1387" s="1290"/>
      <c r="AD1387" s="1290"/>
      <c r="AE1387" s="95"/>
    </row>
    <row r="1388" spans="1:31" s="96" customFormat="1" ht="23.25" hidden="1" customHeight="1" x14ac:dyDescent="0.25">
      <c r="A1388" s="260"/>
      <c r="B1388" s="256"/>
      <c r="C1388" s="258"/>
      <c r="D1388" s="258"/>
      <c r="E1388" s="258"/>
      <c r="F1388" s="258"/>
      <c r="G1388" s="258"/>
      <c r="H1388" s="258"/>
      <c r="I1388" s="258"/>
      <c r="J1388" s="258"/>
      <c r="K1388" s="258"/>
      <c r="L1388" s="258"/>
      <c r="M1388" s="258"/>
      <c r="N1388" s="258"/>
      <c r="O1388" s="258"/>
      <c r="P1388" s="258"/>
      <c r="Q1388" s="258"/>
      <c r="R1388" s="258"/>
      <c r="S1388" s="258"/>
      <c r="T1388" s="258"/>
      <c r="U1388" s="258"/>
      <c r="V1388" s="258"/>
      <c r="W1388" s="258"/>
      <c r="X1388" s="258"/>
      <c r="Y1388" s="258"/>
      <c r="Z1388" s="258"/>
      <c r="AA1388" s="258"/>
      <c r="AB1388" s="258"/>
      <c r="AC1388" s="258"/>
      <c r="AD1388" s="258"/>
      <c r="AE1388" s="95"/>
    </row>
    <row r="1389" spans="1:31" s="167" customFormat="1" ht="15" hidden="1" customHeight="1" x14ac:dyDescent="0.25">
      <c r="A1389" s="261"/>
      <c r="B1389" s="261"/>
      <c r="C1389" s="1292"/>
      <c r="D1389" s="1292"/>
      <c r="E1389" s="1292"/>
      <c r="F1389" s="1292"/>
      <c r="G1389" s="1292"/>
      <c r="H1389" s="1292"/>
      <c r="I1389" s="1292"/>
      <c r="J1389" s="1292"/>
      <c r="K1389" s="1292"/>
      <c r="L1389" s="1292"/>
      <c r="M1389" s="1292"/>
      <c r="N1389" s="1292"/>
      <c r="O1389" s="1292"/>
      <c r="P1389" s="1292"/>
      <c r="Q1389" s="1292"/>
      <c r="R1389" s="1292"/>
      <c r="S1389" s="1292"/>
      <c r="T1389" s="1292"/>
      <c r="U1389" s="1292"/>
      <c r="V1389" s="1292"/>
      <c r="W1389" s="1292"/>
      <c r="X1389" s="1292"/>
      <c r="Y1389" s="1292"/>
      <c r="Z1389" s="1292"/>
      <c r="AA1389" s="1292"/>
      <c r="AB1389" s="1292"/>
      <c r="AC1389" s="1292"/>
      <c r="AD1389" s="1292"/>
      <c r="AE1389" s="252"/>
    </row>
    <row r="1390" spans="1:31" s="96" customFormat="1" ht="17.25" hidden="1" customHeight="1" x14ac:dyDescent="0.25">
      <c r="A1390" s="102"/>
      <c r="B1390" s="101"/>
      <c r="C1390" s="253"/>
      <c r="D1390" s="253"/>
      <c r="E1390" s="253"/>
      <c r="F1390" s="253"/>
      <c r="G1390" s="253"/>
      <c r="H1390" s="253"/>
      <c r="I1390" s="253"/>
      <c r="J1390" s="253"/>
      <c r="K1390" s="253"/>
      <c r="L1390" s="253"/>
      <c r="M1390" s="253"/>
      <c r="N1390" s="253"/>
      <c r="O1390" s="253"/>
      <c r="P1390" s="253"/>
      <c r="Q1390" s="253"/>
      <c r="R1390" s="253"/>
      <c r="S1390" s="253"/>
      <c r="T1390" s="253"/>
      <c r="U1390" s="253"/>
      <c r="V1390" s="253"/>
      <c r="W1390" s="253"/>
      <c r="X1390" s="253"/>
      <c r="Y1390" s="253"/>
      <c r="Z1390" s="253"/>
      <c r="AA1390" s="253"/>
      <c r="AB1390" s="253"/>
      <c r="AC1390" s="253"/>
      <c r="AD1390" s="253"/>
      <c r="AE1390" s="95"/>
    </row>
    <row r="1391" spans="1:31" s="96" customFormat="1" ht="31.5" hidden="1" customHeight="1" x14ac:dyDescent="0.25">
      <c r="A1391" s="102"/>
      <c r="B1391" s="114"/>
      <c r="C1391" s="1290"/>
      <c r="D1391" s="1290"/>
      <c r="E1391" s="1290"/>
      <c r="F1391" s="1290"/>
      <c r="G1391" s="1290"/>
      <c r="H1391" s="1290"/>
      <c r="I1391" s="1290"/>
      <c r="J1391" s="1290"/>
      <c r="K1391" s="1290"/>
      <c r="L1391" s="1290"/>
      <c r="M1391" s="1290"/>
      <c r="N1391" s="1290"/>
      <c r="O1391" s="1290"/>
      <c r="P1391" s="1290"/>
      <c r="Q1391" s="1290"/>
      <c r="R1391" s="1290"/>
      <c r="S1391" s="1290"/>
      <c r="T1391" s="1290"/>
      <c r="U1391" s="1290"/>
      <c r="V1391" s="1290"/>
      <c r="W1391" s="1290"/>
      <c r="X1391" s="1290"/>
      <c r="Y1391" s="1290"/>
      <c r="Z1391" s="1290"/>
      <c r="AA1391" s="1290"/>
      <c r="AB1391" s="1290"/>
      <c r="AC1391" s="1290"/>
      <c r="AD1391" s="1290"/>
      <c r="AE1391" s="95"/>
    </row>
    <row r="1392" spans="1:31" s="167" customFormat="1" ht="15" hidden="1" customHeight="1" x14ac:dyDescent="0.25">
      <c r="A1392" s="252"/>
      <c r="B1392" s="252"/>
      <c r="C1392" s="252"/>
      <c r="D1392" s="252"/>
      <c r="E1392" s="252"/>
      <c r="F1392" s="252"/>
      <c r="G1392" s="252"/>
      <c r="H1392" s="252"/>
      <c r="I1392" s="252"/>
      <c r="J1392" s="252"/>
      <c r="K1392" s="252"/>
      <c r="L1392" s="252"/>
      <c r="M1392" s="252"/>
      <c r="N1392" s="252"/>
      <c r="O1392" s="252"/>
      <c r="P1392" s="252"/>
      <c r="Q1392" s="252"/>
      <c r="R1392" s="252"/>
      <c r="S1392" s="252"/>
      <c r="T1392" s="252"/>
      <c r="U1392" s="252"/>
      <c r="V1392" s="252"/>
      <c r="W1392" s="252"/>
      <c r="X1392" s="252"/>
      <c r="Y1392" s="252"/>
      <c r="Z1392" s="252"/>
      <c r="AA1392" s="252"/>
      <c r="AB1392" s="252"/>
      <c r="AC1392" s="252"/>
      <c r="AD1392" s="252"/>
      <c r="AE1392" s="252"/>
    </row>
    <row r="1393" spans="1:31" s="96" customFormat="1" hidden="1" x14ac:dyDescent="0.25">
      <c r="A1393" s="102"/>
      <c r="B1393" s="101"/>
      <c r="C1393" s="253"/>
      <c r="D1393" s="253"/>
      <c r="E1393" s="253"/>
      <c r="F1393" s="253"/>
      <c r="G1393" s="253"/>
      <c r="H1393" s="253"/>
      <c r="I1393" s="253"/>
      <c r="J1393" s="253"/>
      <c r="K1393" s="253"/>
      <c r="L1393" s="253"/>
      <c r="M1393" s="253"/>
      <c r="N1393" s="253"/>
      <c r="O1393" s="253"/>
      <c r="P1393" s="253"/>
      <c r="Q1393" s="253"/>
      <c r="R1393" s="253"/>
      <c r="S1393" s="253"/>
      <c r="T1393" s="253"/>
      <c r="U1393" s="253"/>
      <c r="V1393" s="253"/>
      <c r="W1393" s="253"/>
      <c r="X1393" s="253"/>
      <c r="Y1393" s="253"/>
      <c r="Z1393" s="253"/>
      <c r="AA1393" s="253"/>
      <c r="AB1393" s="253"/>
      <c r="AC1393" s="253"/>
      <c r="AD1393" s="253"/>
      <c r="AE1393" s="95"/>
    </row>
    <row r="1394" spans="1:31" s="96" customFormat="1" hidden="1" x14ac:dyDescent="0.25">
      <c r="A1394" s="102"/>
      <c r="B1394" s="114"/>
      <c r="C1394" s="1290"/>
      <c r="D1394" s="1290"/>
      <c r="E1394" s="1290"/>
      <c r="F1394" s="1290"/>
      <c r="G1394" s="1290"/>
      <c r="H1394" s="1290"/>
      <c r="I1394" s="1290"/>
      <c r="J1394" s="1290"/>
      <c r="K1394" s="1290"/>
      <c r="L1394" s="1290"/>
      <c r="M1394" s="1290"/>
      <c r="N1394" s="1290"/>
      <c r="O1394" s="1290"/>
      <c r="P1394" s="1290"/>
      <c r="Q1394" s="1290"/>
      <c r="R1394" s="1290"/>
      <c r="S1394" s="1290"/>
      <c r="T1394" s="1290"/>
      <c r="U1394" s="1290"/>
      <c r="V1394" s="1290"/>
      <c r="W1394" s="1290"/>
      <c r="X1394" s="1290"/>
      <c r="Y1394" s="1290"/>
      <c r="Z1394" s="1290"/>
      <c r="AA1394" s="1290"/>
      <c r="AB1394" s="1290"/>
      <c r="AC1394" s="1290"/>
      <c r="AD1394" s="1290"/>
      <c r="AE1394" s="95"/>
    </row>
    <row r="1395" spans="1:31" s="167" customFormat="1" ht="15" hidden="1" customHeight="1" x14ac:dyDescent="0.25">
      <c r="A1395" s="252"/>
      <c r="B1395" s="252"/>
      <c r="C1395" s="252"/>
      <c r="D1395" s="252"/>
      <c r="E1395" s="252"/>
      <c r="F1395" s="252"/>
      <c r="G1395" s="252"/>
      <c r="H1395" s="252"/>
      <c r="I1395" s="252"/>
      <c r="J1395" s="252"/>
      <c r="K1395" s="252"/>
      <c r="L1395" s="252"/>
      <c r="M1395" s="252"/>
      <c r="N1395" s="252"/>
      <c r="O1395" s="252"/>
      <c r="P1395" s="252"/>
      <c r="Q1395" s="252"/>
      <c r="R1395" s="252"/>
      <c r="S1395" s="252"/>
      <c r="T1395" s="252"/>
      <c r="U1395" s="252"/>
      <c r="V1395" s="252"/>
      <c r="W1395" s="252"/>
      <c r="X1395" s="252"/>
      <c r="Y1395" s="252"/>
      <c r="Z1395" s="252"/>
      <c r="AA1395" s="252"/>
      <c r="AB1395" s="252"/>
      <c r="AC1395" s="252"/>
      <c r="AD1395" s="252"/>
      <c r="AE1395" s="252"/>
    </row>
    <row r="1396" spans="1:31" s="96" customFormat="1" ht="19.5" hidden="1" x14ac:dyDescent="0.25">
      <c r="A1396" s="102"/>
      <c r="B1396" s="101"/>
      <c r="C1396" s="104"/>
      <c r="D1396" s="104"/>
      <c r="E1396" s="104"/>
      <c r="F1396" s="104"/>
      <c r="G1396" s="104"/>
      <c r="H1396" s="104"/>
      <c r="I1396" s="104"/>
      <c r="J1396" s="104"/>
      <c r="K1396" s="104"/>
      <c r="L1396" s="104"/>
      <c r="M1396" s="104"/>
      <c r="N1396" s="104"/>
      <c r="O1396" s="104"/>
      <c r="P1396" s="104"/>
      <c r="Q1396" s="104"/>
      <c r="R1396" s="104"/>
      <c r="S1396" s="104"/>
      <c r="T1396" s="104"/>
      <c r="U1396" s="104"/>
      <c r="V1396" s="104"/>
      <c r="W1396" s="104"/>
      <c r="X1396" s="104"/>
      <c r="Y1396" s="104"/>
      <c r="Z1396" s="104"/>
      <c r="AA1396" s="104"/>
      <c r="AB1396" s="104"/>
      <c r="AC1396" s="104"/>
      <c r="AD1396" s="104"/>
      <c r="AE1396" s="92"/>
    </row>
    <row r="1397" spans="1:31" s="268" customFormat="1" ht="18" hidden="1" customHeight="1" x14ac:dyDescent="0.25">
      <c r="A1397" s="265"/>
      <c r="B1397" s="266"/>
      <c r="C1397" s="1299"/>
      <c r="D1397" s="1299"/>
      <c r="E1397" s="1299"/>
      <c r="F1397" s="1299"/>
      <c r="G1397" s="1299"/>
      <c r="H1397" s="1299"/>
      <c r="I1397" s="1299"/>
      <c r="J1397" s="1299"/>
      <c r="K1397" s="1299"/>
      <c r="L1397" s="1299"/>
      <c r="M1397" s="1299"/>
      <c r="N1397" s="1299"/>
      <c r="O1397" s="1299"/>
      <c r="P1397" s="1299"/>
      <c r="Q1397" s="1299"/>
      <c r="R1397" s="1299"/>
      <c r="S1397" s="1299"/>
      <c r="T1397" s="1299"/>
      <c r="U1397" s="1299"/>
      <c r="V1397" s="1299"/>
      <c r="W1397" s="1299"/>
      <c r="X1397" s="1299"/>
      <c r="Y1397" s="1299"/>
      <c r="Z1397" s="1299"/>
      <c r="AA1397" s="1299"/>
      <c r="AB1397" s="1299"/>
      <c r="AC1397" s="1299"/>
      <c r="AD1397" s="1299"/>
      <c r="AE1397" s="267"/>
    </row>
    <row r="1398" spans="1:31" s="167" customFormat="1" ht="15" hidden="1" customHeight="1" x14ac:dyDescent="0.25">
      <c r="A1398" s="252"/>
      <c r="B1398" s="252"/>
      <c r="C1398" s="252"/>
      <c r="D1398" s="252"/>
      <c r="E1398" s="252"/>
      <c r="F1398" s="252"/>
      <c r="G1398" s="252"/>
      <c r="H1398" s="252"/>
      <c r="I1398" s="252"/>
      <c r="J1398" s="252"/>
      <c r="K1398" s="252"/>
      <c r="L1398" s="252"/>
      <c r="M1398" s="252"/>
      <c r="N1398" s="252"/>
      <c r="O1398" s="252"/>
      <c r="P1398" s="252"/>
      <c r="Q1398" s="252"/>
      <c r="R1398" s="252"/>
      <c r="S1398" s="252"/>
      <c r="T1398" s="252"/>
      <c r="U1398" s="252"/>
      <c r="V1398" s="252"/>
      <c r="W1398" s="252"/>
      <c r="X1398" s="252"/>
      <c r="Y1398" s="252"/>
      <c r="Z1398" s="252"/>
      <c r="AA1398" s="252"/>
      <c r="AB1398" s="252"/>
      <c r="AC1398" s="252"/>
      <c r="AD1398" s="252"/>
      <c r="AE1398" s="252"/>
    </row>
    <row r="1399" spans="1:31" s="96" customFormat="1" ht="19.5" hidden="1" x14ac:dyDescent="0.25">
      <c r="A1399" s="102"/>
      <c r="B1399" s="114"/>
      <c r="C1399" s="115"/>
      <c r="D1399" s="115"/>
      <c r="E1399" s="115"/>
      <c r="F1399" s="115"/>
      <c r="G1399" s="115"/>
      <c r="H1399" s="115"/>
      <c r="I1399" s="115"/>
      <c r="J1399" s="115"/>
      <c r="K1399" s="115"/>
      <c r="L1399" s="115"/>
      <c r="M1399" s="115"/>
      <c r="N1399" s="115"/>
      <c r="O1399" s="115"/>
      <c r="P1399" s="115"/>
      <c r="Q1399" s="115"/>
      <c r="R1399" s="115"/>
      <c r="S1399" s="115"/>
      <c r="T1399" s="115"/>
      <c r="U1399" s="115"/>
      <c r="V1399" s="115"/>
      <c r="W1399" s="115"/>
      <c r="X1399" s="115"/>
      <c r="Y1399" s="115"/>
      <c r="Z1399" s="115"/>
      <c r="AA1399" s="115"/>
      <c r="AB1399" s="115"/>
      <c r="AC1399" s="115"/>
      <c r="AD1399" s="115"/>
      <c r="AE1399" s="92"/>
    </row>
    <row r="1400" spans="1:31" s="96" customFormat="1" ht="30.75" hidden="1" customHeight="1" x14ac:dyDescent="0.25">
      <c r="A1400" s="102"/>
      <c r="B1400" s="114"/>
      <c r="C1400" s="1290"/>
      <c r="D1400" s="1290"/>
      <c r="E1400" s="1290"/>
      <c r="F1400" s="1290"/>
      <c r="G1400" s="1290"/>
      <c r="H1400" s="1290"/>
      <c r="I1400" s="1290"/>
      <c r="J1400" s="1290"/>
      <c r="K1400" s="1290"/>
      <c r="L1400" s="1290"/>
      <c r="M1400" s="1290"/>
      <c r="N1400" s="1290"/>
      <c r="O1400" s="1290"/>
      <c r="P1400" s="1290"/>
      <c r="Q1400" s="1290"/>
      <c r="R1400" s="1290"/>
      <c r="S1400" s="1290"/>
      <c r="T1400" s="1290"/>
      <c r="U1400" s="1290"/>
      <c r="V1400" s="1290"/>
      <c r="W1400" s="1290"/>
      <c r="X1400" s="1290"/>
      <c r="Y1400" s="1290"/>
      <c r="Z1400" s="1290"/>
      <c r="AA1400" s="1290"/>
      <c r="AB1400" s="1290"/>
      <c r="AC1400" s="1290"/>
      <c r="AD1400" s="1290"/>
      <c r="AE1400" s="92"/>
    </row>
    <row r="1401" spans="1:31" s="167" customFormat="1" ht="15" hidden="1" customHeight="1" x14ac:dyDescent="0.25">
      <c r="A1401" s="252"/>
      <c r="B1401" s="252"/>
      <c r="C1401" s="252"/>
      <c r="D1401" s="252"/>
      <c r="E1401" s="252"/>
      <c r="F1401" s="252"/>
      <c r="G1401" s="252"/>
      <c r="H1401" s="252"/>
      <c r="I1401" s="252"/>
      <c r="J1401" s="252"/>
      <c r="K1401" s="252"/>
      <c r="L1401" s="252"/>
      <c r="M1401" s="252"/>
      <c r="N1401" s="252"/>
      <c r="O1401" s="252"/>
      <c r="P1401" s="252"/>
      <c r="Q1401" s="252"/>
      <c r="R1401" s="252"/>
      <c r="S1401" s="252"/>
      <c r="T1401" s="252"/>
      <c r="U1401" s="252"/>
      <c r="V1401" s="252"/>
      <c r="W1401" s="252"/>
      <c r="X1401" s="252"/>
      <c r="Y1401" s="252"/>
      <c r="Z1401" s="252"/>
      <c r="AA1401" s="252"/>
      <c r="AB1401" s="252"/>
      <c r="AC1401" s="252"/>
      <c r="AD1401" s="252"/>
      <c r="AE1401" s="252"/>
    </row>
    <row r="1402" spans="1:31" s="96" customFormat="1" ht="19.5" hidden="1" x14ac:dyDescent="0.25">
      <c r="A1402" s="102"/>
      <c r="B1402" s="114"/>
      <c r="C1402" s="115"/>
      <c r="D1402" s="115"/>
      <c r="E1402" s="115"/>
      <c r="F1402" s="115"/>
      <c r="G1402" s="115"/>
      <c r="H1402" s="115"/>
      <c r="I1402" s="115"/>
      <c r="J1402" s="115"/>
      <c r="K1402" s="115"/>
      <c r="L1402" s="115"/>
      <c r="M1402" s="115"/>
      <c r="N1402" s="115"/>
      <c r="O1402" s="115"/>
      <c r="P1402" s="115"/>
      <c r="Q1402" s="115"/>
      <c r="R1402" s="115"/>
      <c r="S1402" s="115"/>
      <c r="T1402" s="115"/>
      <c r="U1402" s="115"/>
      <c r="V1402" s="115"/>
      <c r="W1402" s="115"/>
      <c r="X1402" s="115"/>
      <c r="Y1402" s="115"/>
      <c r="Z1402" s="115"/>
      <c r="AA1402" s="115"/>
      <c r="AB1402" s="115"/>
      <c r="AC1402" s="115"/>
      <c r="AD1402" s="115"/>
      <c r="AE1402" s="95"/>
    </row>
    <row r="1403" spans="1:31" s="96" customFormat="1" ht="27" hidden="1" customHeight="1" x14ac:dyDescent="0.25">
      <c r="A1403" s="102"/>
      <c r="B1403" s="114"/>
      <c r="C1403" s="1290"/>
      <c r="D1403" s="1290"/>
      <c r="E1403" s="1290"/>
      <c r="F1403" s="1290"/>
      <c r="G1403" s="1290"/>
      <c r="H1403" s="1290"/>
      <c r="I1403" s="1290"/>
      <c r="J1403" s="1290"/>
      <c r="K1403" s="1290"/>
      <c r="L1403" s="1290"/>
      <c r="M1403" s="1290"/>
      <c r="N1403" s="1290"/>
      <c r="O1403" s="1290"/>
      <c r="P1403" s="1290"/>
      <c r="Q1403" s="1290"/>
      <c r="R1403" s="1290"/>
      <c r="S1403" s="1290"/>
      <c r="T1403" s="1290"/>
      <c r="U1403" s="1290"/>
      <c r="V1403" s="1290"/>
      <c r="W1403" s="1290"/>
      <c r="X1403" s="1290"/>
      <c r="Y1403" s="1290"/>
      <c r="Z1403" s="1290"/>
      <c r="AA1403" s="1290"/>
      <c r="AB1403" s="1290"/>
      <c r="AC1403" s="1290"/>
      <c r="AD1403" s="1290"/>
      <c r="AE1403" s="95"/>
    </row>
    <row r="1404" spans="1:31" s="167" customFormat="1" ht="15" hidden="1" customHeight="1" x14ac:dyDescent="0.25">
      <c r="A1404" s="252"/>
      <c r="B1404" s="252"/>
      <c r="C1404" s="252"/>
      <c r="D1404" s="252"/>
      <c r="E1404" s="252"/>
      <c r="F1404" s="252"/>
      <c r="G1404" s="252"/>
      <c r="H1404" s="252"/>
      <c r="I1404" s="252"/>
      <c r="J1404" s="252"/>
      <c r="K1404" s="252"/>
      <c r="L1404" s="252"/>
      <c r="M1404" s="252"/>
      <c r="N1404" s="252"/>
      <c r="O1404" s="252"/>
      <c r="P1404" s="252"/>
      <c r="Q1404" s="252"/>
      <c r="R1404" s="252"/>
      <c r="S1404" s="252"/>
      <c r="T1404" s="252"/>
      <c r="U1404" s="252"/>
      <c r="V1404" s="252"/>
      <c r="W1404" s="252"/>
      <c r="X1404" s="252"/>
      <c r="Y1404" s="252"/>
      <c r="Z1404" s="252"/>
      <c r="AA1404" s="252"/>
      <c r="AB1404" s="252"/>
      <c r="AC1404" s="252"/>
      <c r="AD1404" s="252"/>
      <c r="AE1404" s="252"/>
    </row>
    <row r="1405" spans="1:31" s="96" customFormat="1" ht="19.5" hidden="1" x14ac:dyDescent="0.25">
      <c r="A1405" s="102"/>
      <c r="B1405" s="114"/>
      <c r="C1405" s="115"/>
      <c r="D1405" s="115"/>
      <c r="E1405" s="115"/>
      <c r="F1405" s="115"/>
      <c r="G1405" s="115"/>
      <c r="H1405" s="115"/>
      <c r="I1405" s="115"/>
      <c r="J1405" s="115"/>
      <c r="K1405" s="115"/>
      <c r="L1405" s="115"/>
      <c r="M1405" s="115"/>
      <c r="N1405" s="115"/>
      <c r="O1405" s="115"/>
      <c r="P1405" s="115"/>
      <c r="Q1405" s="115"/>
      <c r="R1405" s="115"/>
      <c r="S1405" s="115"/>
      <c r="T1405" s="115"/>
      <c r="U1405" s="115"/>
      <c r="V1405" s="115"/>
      <c r="W1405" s="115"/>
      <c r="X1405" s="115"/>
      <c r="Y1405" s="115"/>
      <c r="Z1405" s="115"/>
      <c r="AA1405" s="115"/>
      <c r="AB1405" s="115"/>
      <c r="AC1405" s="115"/>
      <c r="AD1405" s="115"/>
      <c r="AE1405" s="95"/>
    </row>
    <row r="1406" spans="1:31" s="96" customFormat="1" ht="30" hidden="1" customHeight="1" x14ac:dyDescent="0.25">
      <c r="A1406" s="102"/>
      <c r="B1406" s="114"/>
      <c r="C1406" s="1290"/>
      <c r="D1406" s="1290"/>
      <c r="E1406" s="1290"/>
      <c r="F1406" s="1290"/>
      <c r="G1406" s="1290"/>
      <c r="H1406" s="1290"/>
      <c r="I1406" s="1290"/>
      <c r="J1406" s="1290"/>
      <c r="K1406" s="1290"/>
      <c r="L1406" s="1290"/>
      <c r="M1406" s="1290"/>
      <c r="N1406" s="1290"/>
      <c r="O1406" s="1290"/>
      <c r="P1406" s="1290"/>
      <c r="Q1406" s="1290"/>
      <c r="R1406" s="1290"/>
      <c r="S1406" s="1290"/>
      <c r="T1406" s="1290"/>
      <c r="U1406" s="1290"/>
      <c r="V1406" s="1290"/>
      <c r="W1406" s="1290"/>
      <c r="X1406" s="1290"/>
      <c r="Y1406" s="1290"/>
      <c r="Z1406" s="1290"/>
      <c r="AA1406" s="1290"/>
      <c r="AB1406" s="1290"/>
      <c r="AC1406" s="1290"/>
      <c r="AD1406" s="1290"/>
      <c r="AE1406" s="95"/>
    </row>
    <row r="1407" spans="1:31" s="167" customFormat="1" ht="15" hidden="1" customHeight="1" x14ac:dyDescent="0.25">
      <c r="A1407" s="252"/>
      <c r="B1407" s="252"/>
      <c r="C1407" s="252"/>
      <c r="D1407" s="252"/>
      <c r="E1407" s="252"/>
      <c r="F1407" s="252"/>
      <c r="G1407" s="252"/>
      <c r="H1407" s="252"/>
      <c r="I1407" s="252"/>
      <c r="J1407" s="252"/>
      <c r="K1407" s="252"/>
      <c r="L1407" s="252"/>
      <c r="M1407" s="252"/>
      <c r="N1407" s="252"/>
      <c r="O1407" s="252"/>
      <c r="P1407" s="252"/>
      <c r="Q1407" s="252"/>
      <c r="R1407" s="252"/>
      <c r="S1407" s="252"/>
      <c r="T1407" s="252"/>
      <c r="U1407" s="252"/>
      <c r="V1407" s="252"/>
      <c r="W1407" s="252"/>
      <c r="X1407" s="252"/>
      <c r="Y1407" s="252"/>
      <c r="Z1407" s="252"/>
      <c r="AA1407" s="252"/>
      <c r="AB1407" s="252"/>
      <c r="AC1407" s="252"/>
      <c r="AD1407" s="252"/>
      <c r="AE1407" s="252"/>
    </row>
    <row r="1408" spans="1:31" s="96" customFormat="1" ht="19.5" hidden="1" x14ac:dyDescent="0.25">
      <c r="A1408" s="102"/>
      <c r="B1408" s="114"/>
      <c r="C1408" s="115"/>
      <c r="D1408" s="115"/>
      <c r="E1408" s="115"/>
      <c r="F1408" s="115"/>
      <c r="G1408" s="115"/>
      <c r="H1408" s="115"/>
      <c r="I1408" s="115"/>
      <c r="J1408" s="115"/>
      <c r="K1408" s="115"/>
      <c r="L1408" s="115"/>
      <c r="M1408" s="115"/>
      <c r="N1408" s="115"/>
      <c r="O1408" s="115"/>
      <c r="P1408" s="115"/>
      <c r="Q1408" s="115"/>
      <c r="R1408" s="115"/>
      <c r="S1408" s="115"/>
      <c r="T1408" s="115"/>
      <c r="U1408" s="115"/>
      <c r="V1408" s="115"/>
      <c r="W1408" s="115"/>
      <c r="X1408" s="115"/>
      <c r="Y1408" s="115"/>
      <c r="Z1408" s="115"/>
      <c r="AA1408" s="115"/>
      <c r="AB1408" s="115"/>
      <c r="AC1408" s="115"/>
      <c r="AD1408" s="115"/>
      <c r="AE1408" s="92"/>
    </row>
    <row r="1409" spans="1:31" s="268" customFormat="1" ht="30" hidden="1" customHeight="1" x14ac:dyDescent="0.25">
      <c r="A1409" s="265"/>
      <c r="B1409" s="269"/>
      <c r="C1409" s="1299"/>
      <c r="D1409" s="1299"/>
      <c r="E1409" s="1299"/>
      <c r="F1409" s="1299"/>
      <c r="G1409" s="1299"/>
      <c r="H1409" s="1299"/>
      <c r="I1409" s="1299"/>
      <c r="J1409" s="1299"/>
      <c r="K1409" s="1299"/>
      <c r="L1409" s="1299"/>
      <c r="M1409" s="1299"/>
      <c r="N1409" s="1299"/>
      <c r="O1409" s="1299"/>
      <c r="P1409" s="1299"/>
      <c r="Q1409" s="1299"/>
      <c r="R1409" s="1299"/>
      <c r="S1409" s="1299"/>
      <c r="T1409" s="1299"/>
      <c r="U1409" s="1299"/>
      <c r="V1409" s="1299"/>
      <c r="W1409" s="1299"/>
      <c r="X1409" s="1299"/>
      <c r="Y1409" s="1299"/>
      <c r="Z1409" s="1299"/>
      <c r="AA1409" s="1299"/>
      <c r="AB1409" s="1299"/>
      <c r="AC1409" s="1299"/>
      <c r="AD1409" s="1299"/>
      <c r="AE1409" s="267"/>
    </row>
    <row r="1410" spans="1:31" s="167" customFormat="1" ht="15" hidden="1" customHeight="1" x14ac:dyDescent="0.25">
      <c r="A1410" s="252"/>
      <c r="B1410" s="252"/>
      <c r="C1410" s="252"/>
      <c r="D1410" s="252"/>
      <c r="E1410" s="252"/>
      <c r="F1410" s="252"/>
      <c r="G1410" s="252"/>
      <c r="H1410" s="252"/>
      <c r="I1410" s="252"/>
      <c r="J1410" s="252"/>
      <c r="K1410" s="252"/>
      <c r="L1410" s="252"/>
      <c r="M1410" s="252"/>
      <c r="N1410" s="252"/>
      <c r="O1410" s="252"/>
      <c r="P1410" s="252"/>
      <c r="Q1410" s="252"/>
      <c r="R1410" s="252"/>
      <c r="S1410" s="252"/>
      <c r="T1410" s="252"/>
      <c r="U1410" s="252"/>
      <c r="V1410" s="252"/>
      <c r="W1410" s="252"/>
      <c r="X1410" s="252"/>
      <c r="Y1410" s="252"/>
      <c r="Z1410" s="252"/>
      <c r="AA1410" s="252"/>
      <c r="AB1410" s="252"/>
      <c r="AC1410" s="252"/>
      <c r="AD1410" s="252"/>
      <c r="AE1410" s="252"/>
    </row>
    <row r="1411" spans="1:31" s="96" customFormat="1" ht="19.5" hidden="1" x14ac:dyDescent="0.25">
      <c r="A1411" s="102"/>
      <c r="B1411" s="114"/>
      <c r="C1411" s="115"/>
      <c r="D1411" s="115"/>
      <c r="E1411" s="115"/>
      <c r="F1411" s="115"/>
      <c r="G1411" s="115"/>
      <c r="H1411" s="115"/>
      <c r="I1411" s="115"/>
      <c r="J1411" s="115"/>
      <c r="K1411" s="115"/>
      <c r="L1411" s="115"/>
      <c r="M1411" s="115"/>
      <c r="N1411" s="115"/>
      <c r="O1411" s="115"/>
      <c r="P1411" s="115"/>
      <c r="Q1411" s="115"/>
      <c r="R1411" s="115"/>
      <c r="S1411" s="115"/>
      <c r="T1411" s="115"/>
      <c r="U1411" s="115"/>
      <c r="V1411" s="115"/>
      <c r="W1411" s="115"/>
      <c r="X1411" s="115"/>
      <c r="Y1411" s="115"/>
      <c r="Z1411" s="115"/>
      <c r="AA1411" s="115"/>
      <c r="AB1411" s="115"/>
      <c r="AC1411" s="115"/>
      <c r="AD1411" s="115"/>
      <c r="AE1411" s="92"/>
    </row>
    <row r="1412" spans="1:31" s="96" customFormat="1" ht="42" hidden="1" customHeight="1" x14ac:dyDescent="0.25">
      <c r="A1412" s="102"/>
      <c r="B1412" s="114"/>
      <c r="C1412" s="1290"/>
      <c r="D1412" s="1290"/>
      <c r="E1412" s="1290"/>
      <c r="F1412" s="1290"/>
      <c r="G1412" s="1290"/>
      <c r="H1412" s="1290"/>
      <c r="I1412" s="1290"/>
      <c r="J1412" s="1290"/>
      <c r="K1412" s="1290"/>
      <c r="L1412" s="1290"/>
      <c r="M1412" s="1290"/>
      <c r="N1412" s="1290"/>
      <c r="O1412" s="1290"/>
      <c r="P1412" s="1290"/>
      <c r="Q1412" s="1290"/>
      <c r="R1412" s="1290"/>
      <c r="S1412" s="1290"/>
      <c r="T1412" s="1290"/>
      <c r="U1412" s="1290"/>
      <c r="V1412" s="1290"/>
      <c r="W1412" s="1290"/>
      <c r="X1412" s="1290"/>
      <c r="Y1412" s="1290"/>
      <c r="Z1412" s="1290"/>
      <c r="AA1412" s="1290"/>
      <c r="AB1412" s="1290"/>
      <c r="AC1412" s="1290"/>
      <c r="AD1412" s="1290"/>
      <c r="AE1412" s="92"/>
    </row>
    <row r="1413" spans="1:31" s="167" customFormat="1" ht="15" hidden="1" customHeight="1" x14ac:dyDescent="0.25">
      <c r="A1413" s="252"/>
      <c r="B1413" s="252"/>
      <c r="C1413" s="252"/>
      <c r="D1413" s="252"/>
      <c r="E1413" s="252"/>
      <c r="F1413" s="252"/>
      <c r="G1413" s="252"/>
      <c r="H1413" s="252"/>
      <c r="I1413" s="252"/>
      <c r="J1413" s="252"/>
      <c r="K1413" s="252"/>
      <c r="L1413" s="252"/>
      <c r="M1413" s="252"/>
      <c r="N1413" s="252"/>
      <c r="O1413" s="252"/>
      <c r="P1413" s="252"/>
      <c r="Q1413" s="252"/>
      <c r="R1413" s="252"/>
      <c r="S1413" s="252"/>
      <c r="T1413" s="252"/>
      <c r="U1413" s="252"/>
      <c r="V1413" s="252"/>
      <c r="W1413" s="252"/>
      <c r="X1413" s="252"/>
      <c r="Y1413" s="252"/>
      <c r="Z1413" s="252"/>
      <c r="AA1413" s="252"/>
      <c r="AB1413" s="252"/>
      <c r="AC1413" s="252"/>
      <c r="AD1413" s="252"/>
      <c r="AE1413" s="252"/>
    </row>
    <row r="1414" spans="1:31" s="96" customFormat="1" ht="19.5" hidden="1" x14ac:dyDescent="0.25">
      <c r="A1414" s="102"/>
      <c r="B1414" s="114"/>
      <c r="C1414" s="115"/>
      <c r="D1414" s="115"/>
      <c r="E1414" s="115"/>
      <c r="F1414" s="115"/>
      <c r="G1414" s="115"/>
      <c r="H1414" s="115"/>
      <c r="I1414" s="115"/>
      <c r="J1414" s="115"/>
      <c r="K1414" s="115"/>
      <c r="L1414" s="115"/>
      <c r="M1414" s="115"/>
      <c r="N1414" s="115"/>
      <c r="O1414" s="115"/>
      <c r="P1414" s="115"/>
      <c r="Q1414" s="115"/>
      <c r="R1414" s="115"/>
      <c r="S1414" s="115"/>
      <c r="T1414" s="115"/>
      <c r="U1414" s="115"/>
      <c r="V1414" s="115"/>
      <c r="W1414" s="115"/>
      <c r="X1414" s="115"/>
      <c r="Y1414" s="115"/>
      <c r="Z1414" s="115"/>
      <c r="AA1414" s="115"/>
      <c r="AB1414" s="115"/>
      <c r="AC1414" s="115"/>
      <c r="AD1414" s="115"/>
      <c r="AE1414" s="92"/>
    </row>
    <row r="1415" spans="1:31" s="96" customFormat="1" ht="28.5" hidden="1" customHeight="1" x14ac:dyDescent="0.25">
      <c r="A1415" s="102"/>
      <c r="B1415" s="114"/>
      <c r="C1415" s="1290"/>
      <c r="D1415" s="1290"/>
      <c r="E1415" s="1290"/>
      <c r="F1415" s="1290"/>
      <c r="G1415" s="1290"/>
      <c r="H1415" s="1290"/>
      <c r="I1415" s="1290"/>
      <c r="J1415" s="1290"/>
      <c r="K1415" s="1290"/>
      <c r="L1415" s="1290"/>
      <c r="M1415" s="1290"/>
      <c r="N1415" s="1290"/>
      <c r="O1415" s="1290"/>
      <c r="P1415" s="1290"/>
      <c r="Q1415" s="1290"/>
      <c r="R1415" s="1290"/>
      <c r="S1415" s="1290"/>
      <c r="T1415" s="1290"/>
      <c r="U1415" s="1290"/>
      <c r="V1415" s="1290"/>
      <c r="W1415" s="1290"/>
      <c r="X1415" s="1290"/>
      <c r="Y1415" s="1290"/>
      <c r="Z1415" s="1290"/>
      <c r="AA1415" s="1290"/>
      <c r="AB1415" s="1290"/>
      <c r="AC1415" s="1290"/>
      <c r="AD1415" s="1290"/>
      <c r="AE1415" s="92"/>
    </row>
    <row r="1416" spans="1:31" s="167" customFormat="1" ht="15" hidden="1" customHeight="1" x14ac:dyDescent="0.25">
      <c r="A1416" s="252"/>
      <c r="B1416" s="252"/>
      <c r="C1416" s="252"/>
      <c r="D1416" s="252"/>
      <c r="E1416" s="252"/>
      <c r="F1416" s="252"/>
      <c r="G1416" s="252"/>
      <c r="H1416" s="252"/>
      <c r="I1416" s="252"/>
      <c r="J1416" s="252"/>
      <c r="K1416" s="252"/>
      <c r="L1416" s="252"/>
      <c r="M1416" s="252"/>
      <c r="N1416" s="252"/>
      <c r="O1416" s="252"/>
      <c r="P1416" s="252"/>
      <c r="Q1416" s="252"/>
      <c r="R1416" s="252"/>
      <c r="S1416" s="252"/>
      <c r="T1416" s="252"/>
      <c r="U1416" s="252"/>
      <c r="V1416" s="252"/>
      <c r="W1416" s="252"/>
      <c r="X1416" s="252"/>
      <c r="Y1416" s="252"/>
      <c r="Z1416" s="252"/>
      <c r="AA1416" s="252"/>
      <c r="AB1416" s="252"/>
      <c r="AC1416" s="252"/>
      <c r="AD1416" s="252"/>
      <c r="AE1416" s="252"/>
    </row>
    <row r="1417" spans="1:31" s="96" customFormat="1" ht="19.5" hidden="1" x14ac:dyDescent="0.25">
      <c r="A1417" s="102"/>
      <c r="B1417" s="114"/>
      <c r="C1417" s="115"/>
      <c r="D1417" s="115"/>
      <c r="E1417" s="115"/>
      <c r="F1417" s="115"/>
      <c r="G1417" s="115"/>
      <c r="H1417" s="115"/>
      <c r="I1417" s="115"/>
      <c r="J1417" s="115"/>
      <c r="K1417" s="115"/>
      <c r="L1417" s="115"/>
      <c r="M1417" s="115"/>
      <c r="N1417" s="115"/>
      <c r="O1417" s="115"/>
      <c r="P1417" s="115"/>
      <c r="Q1417" s="115"/>
      <c r="R1417" s="115"/>
      <c r="S1417" s="115"/>
      <c r="T1417" s="115"/>
      <c r="U1417" s="115"/>
      <c r="V1417" s="115"/>
      <c r="W1417" s="115"/>
      <c r="X1417" s="115"/>
      <c r="Y1417" s="115"/>
      <c r="Z1417" s="115"/>
      <c r="AA1417" s="115"/>
      <c r="AB1417" s="115"/>
      <c r="AC1417" s="115"/>
      <c r="AD1417" s="115"/>
      <c r="AE1417" s="95"/>
    </row>
    <row r="1418" spans="1:31" s="96" customFormat="1" ht="28.5" hidden="1" customHeight="1" x14ac:dyDescent="0.25">
      <c r="A1418" s="102"/>
      <c r="B1418" s="114"/>
      <c r="C1418" s="1290"/>
      <c r="D1418" s="1290"/>
      <c r="E1418" s="1290"/>
      <c r="F1418" s="1290"/>
      <c r="G1418" s="1290"/>
      <c r="H1418" s="1290"/>
      <c r="I1418" s="1290"/>
      <c r="J1418" s="1290"/>
      <c r="K1418" s="1290"/>
      <c r="L1418" s="1290"/>
      <c r="M1418" s="1290"/>
      <c r="N1418" s="1290"/>
      <c r="O1418" s="1290"/>
      <c r="P1418" s="1290"/>
      <c r="Q1418" s="1290"/>
      <c r="R1418" s="1290"/>
      <c r="S1418" s="1290"/>
      <c r="T1418" s="1290"/>
      <c r="U1418" s="1290"/>
      <c r="V1418" s="1290"/>
      <c r="W1418" s="1290"/>
      <c r="X1418" s="1290"/>
      <c r="Y1418" s="1290"/>
      <c r="Z1418" s="1290"/>
      <c r="AA1418" s="1290"/>
      <c r="AB1418" s="1290"/>
      <c r="AC1418" s="1290"/>
      <c r="AD1418" s="1290"/>
      <c r="AE1418" s="95"/>
    </row>
    <row r="1419" spans="1:31" s="174" customFormat="1" ht="15" hidden="1" customHeight="1" x14ac:dyDescent="0.25"/>
    <row r="1420" spans="1:31" s="96" customFormat="1" ht="19.5" hidden="1" x14ac:dyDescent="0.25">
      <c r="A1420" s="102"/>
      <c r="B1420" s="114"/>
      <c r="C1420" s="115"/>
      <c r="D1420" s="115"/>
      <c r="E1420" s="115"/>
      <c r="F1420" s="115"/>
      <c r="G1420" s="115"/>
      <c r="H1420" s="115"/>
      <c r="I1420" s="115"/>
      <c r="J1420" s="115"/>
      <c r="K1420" s="115"/>
      <c r="L1420" s="115"/>
      <c r="M1420" s="115"/>
      <c r="N1420" s="115"/>
      <c r="O1420" s="115"/>
      <c r="P1420" s="115"/>
      <c r="Q1420" s="115"/>
      <c r="R1420" s="115"/>
      <c r="S1420" s="115"/>
      <c r="T1420" s="115"/>
      <c r="U1420" s="115"/>
      <c r="V1420" s="115"/>
      <c r="W1420" s="115"/>
      <c r="X1420" s="115"/>
      <c r="Y1420" s="115"/>
      <c r="Z1420" s="115"/>
      <c r="AA1420" s="115"/>
      <c r="AB1420" s="115"/>
      <c r="AC1420" s="115"/>
      <c r="AD1420" s="115"/>
      <c r="AE1420" s="92"/>
    </row>
    <row r="1421" spans="1:31" s="96" customFormat="1" ht="40.5" hidden="1" customHeight="1" x14ac:dyDescent="0.25">
      <c r="A1421" s="102"/>
      <c r="B1421" s="120"/>
      <c r="C1421" s="1288"/>
      <c r="D1421" s="1288"/>
      <c r="E1421" s="1288"/>
      <c r="F1421" s="1288"/>
      <c r="G1421" s="1288"/>
      <c r="H1421" s="1288"/>
      <c r="I1421" s="1288"/>
      <c r="J1421" s="1288"/>
      <c r="K1421" s="1288"/>
      <c r="L1421" s="1288"/>
      <c r="M1421" s="1288"/>
      <c r="N1421" s="1288"/>
      <c r="O1421" s="1288"/>
      <c r="P1421" s="1288"/>
      <c r="Q1421" s="1288"/>
      <c r="R1421" s="1288"/>
      <c r="S1421" s="1288"/>
      <c r="T1421" s="1288"/>
      <c r="U1421" s="1288"/>
      <c r="V1421" s="1288"/>
      <c r="W1421" s="1288"/>
      <c r="X1421" s="1288"/>
      <c r="Y1421" s="1288"/>
      <c r="Z1421" s="1288"/>
      <c r="AA1421" s="1288"/>
      <c r="AB1421" s="1288"/>
      <c r="AC1421" s="1288"/>
      <c r="AD1421" s="1288"/>
      <c r="AE1421" s="95"/>
    </row>
    <row r="1422" spans="1:31" s="174" customFormat="1" ht="15" hidden="1" customHeight="1" x14ac:dyDescent="0.25"/>
    <row r="1423" spans="1:31" s="103" customFormat="1" hidden="1" x14ac:dyDescent="0.25">
      <c r="A1423" s="102"/>
      <c r="B1423" s="114"/>
      <c r="C1423" s="105"/>
      <c r="D1423" s="105"/>
      <c r="E1423" s="105"/>
      <c r="F1423" s="105"/>
      <c r="G1423" s="105"/>
      <c r="H1423" s="105"/>
      <c r="I1423" s="105"/>
      <c r="J1423" s="105"/>
      <c r="K1423" s="105"/>
      <c r="L1423" s="105"/>
      <c r="M1423" s="105"/>
      <c r="N1423" s="105"/>
      <c r="O1423" s="105"/>
      <c r="P1423" s="105"/>
      <c r="Q1423" s="105"/>
      <c r="R1423" s="105"/>
      <c r="S1423" s="105"/>
      <c r="T1423" s="105"/>
      <c r="U1423" s="105"/>
      <c r="V1423" s="105"/>
      <c r="W1423" s="105"/>
      <c r="X1423" s="105"/>
      <c r="Y1423" s="105"/>
      <c r="Z1423" s="105"/>
      <c r="AA1423" s="105"/>
      <c r="AB1423" s="105"/>
      <c r="AC1423" s="105"/>
      <c r="AD1423" s="106"/>
      <c r="AE1423" s="2"/>
    </row>
    <row r="1424" spans="1:31" s="103" customFormat="1" ht="42" hidden="1" customHeight="1" x14ac:dyDescent="0.25">
      <c r="A1424" s="102"/>
      <c r="B1424" s="114"/>
      <c r="C1424" s="1288"/>
      <c r="D1424" s="1288"/>
      <c r="E1424" s="1288"/>
      <c r="F1424" s="1288"/>
      <c r="G1424" s="1288"/>
      <c r="H1424" s="1288"/>
      <c r="I1424" s="1288"/>
      <c r="J1424" s="1288"/>
      <c r="K1424" s="1288"/>
      <c r="L1424" s="1288"/>
      <c r="M1424" s="1288"/>
      <c r="N1424" s="1288"/>
      <c r="O1424" s="1288"/>
      <c r="P1424" s="1288"/>
      <c r="Q1424" s="1288"/>
      <c r="R1424" s="1288"/>
      <c r="S1424" s="1288"/>
      <c r="T1424" s="1288"/>
      <c r="U1424" s="1288"/>
      <c r="V1424" s="1288"/>
      <c r="W1424" s="1288"/>
      <c r="X1424" s="1288"/>
      <c r="Y1424" s="1288"/>
      <c r="Z1424" s="1288"/>
      <c r="AA1424" s="1288"/>
      <c r="AB1424" s="1288"/>
      <c r="AC1424" s="1288"/>
      <c r="AD1424" s="1288"/>
      <c r="AE1424" s="2"/>
    </row>
    <row r="1425" spans="1:31" s="174" customFormat="1" ht="15" hidden="1" customHeight="1" x14ac:dyDescent="0.25"/>
    <row r="1426" spans="1:31" s="103" customFormat="1" hidden="1" x14ac:dyDescent="0.25">
      <c r="A1426" s="102"/>
      <c r="B1426" s="114"/>
      <c r="C1426" s="105"/>
      <c r="D1426" s="105"/>
      <c r="E1426" s="105"/>
      <c r="F1426" s="105"/>
      <c r="G1426" s="105"/>
      <c r="H1426" s="105"/>
      <c r="I1426" s="105"/>
      <c r="J1426" s="105"/>
      <c r="K1426" s="105"/>
      <c r="L1426" s="105"/>
      <c r="M1426" s="105"/>
      <c r="N1426" s="105"/>
      <c r="O1426" s="105"/>
      <c r="P1426" s="105"/>
      <c r="Q1426" s="105"/>
      <c r="R1426" s="105"/>
      <c r="S1426" s="105"/>
      <c r="T1426" s="105"/>
      <c r="U1426" s="105"/>
      <c r="V1426" s="105"/>
      <c r="W1426" s="105"/>
      <c r="X1426" s="105"/>
      <c r="Y1426" s="105"/>
      <c r="Z1426" s="105"/>
      <c r="AA1426" s="105"/>
      <c r="AB1426" s="105"/>
      <c r="AC1426" s="105"/>
      <c r="AD1426" s="106"/>
      <c r="AE1426" s="2"/>
    </row>
    <row r="1427" spans="1:31" s="103" customFormat="1" ht="54" hidden="1" customHeight="1" x14ac:dyDescent="0.25">
      <c r="A1427" s="102"/>
      <c r="B1427" s="114"/>
      <c r="C1427" s="1288"/>
      <c r="D1427" s="1288"/>
      <c r="E1427" s="1288"/>
      <c r="F1427" s="1288"/>
      <c r="G1427" s="1288"/>
      <c r="H1427" s="1288"/>
      <c r="I1427" s="1288"/>
      <c r="J1427" s="1288"/>
      <c r="K1427" s="1288"/>
      <c r="L1427" s="1288"/>
      <c r="M1427" s="1288"/>
      <c r="N1427" s="1288"/>
      <c r="O1427" s="1288"/>
      <c r="P1427" s="1288"/>
      <c r="Q1427" s="1288"/>
      <c r="R1427" s="1288"/>
      <c r="S1427" s="1288"/>
      <c r="T1427" s="1288"/>
      <c r="U1427" s="1288"/>
      <c r="V1427" s="1288"/>
      <c r="W1427" s="1288"/>
      <c r="X1427" s="1288"/>
      <c r="Y1427" s="1288"/>
      <c r="Z1427" s="1288"/>
      <c r="AA1427" s="1288"/>
      <c r="AB1427" s="1288"/>
      <c r="AC1427" s="1288"/>
      <c r="AD1427" s="1288"/>
      <c r="AE1427" s="2"/>
    </row>
    <row r="1428" spans="1:31" s="174" customFormat="1" ht="15" hidden="1" customHeight="1" x14ac:dyDescent="0.25"/>
    <row r="1429" spans="1:31" s="103" customFormat="1" hidden="1" x14ac:dyDescent="0.25">
      <c r="A1429" s="102"/>
      <c r="B1429" s="101"/>
      <c r="C1429" s="105"/>
      <c r="D1429" s="105"/>
      <c r="E1429" s="105"/>
      <c r="F1429" s="105"/>
      <c r="G1429" s="105"/>
      <c r="H1429" s="105"/>
      <c r="I1429" s="105"/>
      <c r="J1429" s="105"/>
      <c r="K1429" s="105"/>
      <c r="L1429" s="105"/>
      <c r="M1429" s="105"/>
      <c r="N1429" s="105"/>
      <c r="O1429" s="105"/>
      <c r="P1429" s="105"/>
      <c r="Q1429" s="105"/>
      <c r="R1429" s="105"/>
      <c r="S1429" s="105"/>
      <c r="T1429" s="105"/>
      <c r="U1429" s="105"/>
      <c r="V1429" s="105"/>
      <c r="W1429" s="105"/>
      <c r="X1429" s="105"/>
      <c r="Y1429" s="105"/>
      <c r="Z1429" s="105"/>
      <c r="AA1429" s="105"/>
      <c r="AB1429" s="105"/>
      <c r="AC1429" s="105"/>
      <c r="AD1429" s="106"/>
      <c r="AE1429" s="2"/>
    </row>
    <row r="1430" spans="1:31" s="103" customFormat="1" ht="69.75" hidden="1" customHeight="1" x14ac:dyDescent="0.25">
      <c r="A1430" s="102"/>
      <c r="B1430" s="101"/>
      <c r="C1430" s="1288"/>
      <c r="D1430" s="1288"/>
      <c r="E1430" s="1288"/>
      <c r="F1430" s="1288"/>
      <c r="G1430" s="1288"/>
      <c r="H1430" s="1288"/>
      <c r="I1430" s="1288"/>
      <c r="J1430" s="1288"/>
      <c r="K1430" s="1288"/>
      <c r="L1430" s="1288"/>
      <c r="M1430" s="1288"/>
      <c r="N1430" s="1288"/>
      <c r="O1430" s="1288"/>
      <c r="P1430" s="1288"/>
      <c r="Q1430" s="1288"/>
      <c r="R1430" s="1288"/>
      <c r="S1430" s="1288"/>
      <c r="T1430" s="1288"/>
      <c r="U1430" s="1288"/>
      <c r="V1430" s="1288"/>
      <c r="W1430" s="1288"/>
      <c r="X1430" s="1288"/>
      <c r="Y1430" s="1288"/>
      <c r="Z1430" s="1288"/>
      <c r="AA1430" s="1288"/>
      <c r="AB1430" s="1288"/>
      <c r="AC1430" s="1288"/>
      <c r="AD1430" s="1288"/>
      <c r="AE1430" s="2"/>
    </row>
    <row r="1431" spans="1:31" s="174" customFormat="1" ht="15" hidden="1" customHeight="1" x14ac:dyDescent="0.25"/>
    <row r="1432" spans="1:31" s="103" customFormat="1" hidden="1" x14ac:dyDescent="0.25">
      <c r="A1432" s="102"/>
      <c r="B1432" s="101"/>
      <c r="C1432" s="105"/>
      <c r="D1432" s="105"/>
      <c r="E1432" s="105"/>
      <c r="F1432" s="105"/>
      <c r="G1432" s="105"/>
      <c r="H1432" s="105"/>
      <c r="I1432" s="105"/>
      <c r="J1432" s="105"/>
      <c r="K1432" s="105"/>
      <c r="L1432" s="105"/>
      <c r="M1432" s="105"/>
      <c r="N1432" s="105"/>
      <c r="O1432" s="105"/>
      <c r="P1432" s="105"/>
      <c r="Q1432" s="105"/>
      <c r="R1432" s="105"/>
      <c r="S1432" s="105"/>
      <c r="T1432" s="105"/>
      <c r="U1432" s="105"/>
      <c r="V1432" s="105"/>
      <c r="W1432" s="105"/>
      <c r="X1432" s="105"/>
      <c r="Y1432" s="105"/>
      <c r="Z1432" s="105"/>
      <c r="AA1432" s="105"/>
      <c r="AB1432" s="105"/>
      <c r="AC1432" s="105"/>
      <c r="AD1432" s="106"/>
      <c r="AE1432" s="35"/>
    </row>
    <row r="1433" spans="1:31" s="103" customFormat="1" ht="29.25" hidden="1" customHeight="1" x14ac:dyDescent="0.25">
      <c r="A1433" s="102"/>
      <c r="B1433" s="101"/>
      <c r="C1433" s="1288"/>
      <c r="D1433" s="1288"/>
      <c r="E1433" s="1288"/>
      <c r="F1433" s="1288"/>
      <c r="G1433" s="1288"/>
      <c r="H1433" s="1288"/>
      <c r="I1433" s="1288"/>
      <c r="J1433" s="1288"/>
      <c r="K1433" s="1288"/>
      <c r="L1433" s="1288"/>
      <c r="M1433" s="1288"/>
      <c r="N1433" s="1288"/>
      <c r="O1433" s="1288"/>
      <c r="P1433" s="1288"/>
      <c r="Q1433" s="1288"/>
      <c r="R1433" s="1288"/>
      <c r="S1433" s="1288"/>
      <c r="T1433" s="1288"/>
      <c r="U1433" s="1288"/>
      <c r="V1433" s="1288"/>
      <c r="W1433" s="1288"/>
      <c r="X1433" s="1288"/>
      <c r="Y1433" s="1288"/>
      <c r="Z1433" s="1288"/>
      <c r="AA1433" s="1288"/>
      <c r="AB1433" s="1288"/>
      <c r="AC1433" s="1288"/>
      <c r="AD1433" s="1288"/>
      <c r="AE1433" s="35"/>
    </row>
    <row r="1434" spans="1:31" s="174" customFormat="1" ht="15" hidden="1" customHeight="1" x14ac:dyDescent="0.25"/>
    <row r="1435" spans="1:31" s="103" customFormat="1" hidden="1" x14ac:dyDescent="0.25">
      <c r="A1435" s="102"/>
      <c r="B1435" s="114"/>
      <c r="C1435" s="121"/>
      <c r="D1435" s="121"/>
      <c r="E1435" s="121"/>
      <c r="F1435" s="121"/>
      <c r="G1435" s="121"/>
      <c r="H1435" s="121"/>
      <c r="I1435" s="121"/>
      <c r="J1435" s="121"/>
      <c r="K1435" s="121"/>
      <c r="L1435" s="121"/>
      <c r="M1435" s="121"/>
      <c r="N1435" s="121"/>
      <c r="O1435" s="121"/>
      <c r="P1435" s="121"/>
      <c r="Q1435" s="121"/>
      <c r="R1435" s="121"/>
      <c r="S1435" s="121"/>
      <c r="T1435" s="121"/>
      <c r="U1435" s="121"/>
      <c r="V1435" s="121"/>
      <c r="W1435" s="121"/>
      <c r="X1435" s="121"/>
      <c r="Y1435" s="121"/>
      <c r="Z1435" s="121"/>
      <c r="AA1435" s="121"/>
      <c r="AB1435" s="121"/>
      <c r="AC1435" s="121"/>
      <c r="AD1435" s="122"/>
      <c r="AE1435" s="2"/>
    </row>
    <row r="1436" spans="1:31" s="271" customFormat="1" ht="42" hidden="1" customHeight="1" x14ac:dyDescent="0.25">
      <c r="A1436" s="265"/>
      <c r="B1436" s="269"/>
      <c r="C1436" s="1302"/>
      <c r="D1436" s="1302"/>
      <c r="E1436" s="1302"/>
      <c r="F1436" s="1302"/>
      <c r="G1436" s="1302"/>
      <c r="H1436" s="1302"/>
      <c r="I1436" s="1302"/>
      <c r="J1436" s="1302"/>
      <c r="K1436" s="1302"/>
      <c r="L1436" s="1302"/>
      <c r="M1436" s="1302"/>
      <c r="N1436" s="1302"/>
      <c r="O1436" s="1302"/>
      <c r="P1436" s="1302"/>
      <c r="Q1436" s="1302"/>
      <c r="R1436" s="1302"/>
      <c r="S1436" s="1302"/>
      <c r="T1436" s="1302"/>
      <c r="U1436" s="1302"/>
      <c r="V1436" s="1302"/>
      <c r="W1436" s="1302"/>
      <c r="X1436" s="1302"/>
      <c r="Y1436" s="1302"/>
      <c r="Z1436" s="1302"/>
      <c r="AA1436" s="1302"/>
      <c r="AB1436" s="1302"/>
      <c r="AC1436" s="1302"/>
      <c r="AD1436" s="1302"/>
      <c r="AE1436" s="270"/>
    </row>
    <row r="1437" spans="1:31" s="174" customFormat="1" ht="15" hidden="1" customHeight="1" x14ac:dyDescent="0.25"/>
    <row r="1438" spans="1:31" s="103" customFormat="1" ht="19.5" hidden="1" x14ac:dyDescent="0.25">
      <c r="A1438" s="102"/>
      <c r="B1438" s="114"/>
      <c r="C1438" s="115"/>
      <c r="D1438" s="115"/>
      <c r="E1438" s="115"/>
      <c r="F1438" s="115"/>
      <c r="G1438" s="115"/>
      <c r="H1438" s="115"/>
      <c r="I1438" s="115"/>
      <c r="J1438" s="115"/>
      <c r="K1438" s="115"/>
      <c r="L1438" s="115"/>
      <c r="M1438" s="115"/>
      <c r="N1438" s="115"/>
      <c r="O1438" s="115"/>
      <c r="P1438" s="115"/>
      <c r="Q1438" s="115"/>
      <c r="R1438" s="115"/>
      <c r="S1438" s="115"/>
      <c r="T1438" s="115"/>
      <c r="U1438" s="115"/>
      <c r="V1438" s="115"/>
      <c r="W1438" s="115"/>
      <c r="X1438" s="115"/>
      <c r="Y1438" s="115"/>
      <c r="Z1438" s="115"/>
      <c r="AA1438" s="115"/>
      <c r="AB1438" s="115"/>
      <c r="AC1438" s="115"/>
      <c r="AD1438" s="115"/>
      <c r="AE1438" s="2"/>
    </row>
    <row r="1439" spans="1:31" s="103" customFormat="1" ht="32.25" hidden="1" customHeight="1" x14ac:dyDescent="0.25">
      <c r="A1439" s="102"/>
      <c r="B1439" s="114"/>
      <c r="C1439" s="1290"/>
      <c r="D1439" s="1290"/>
      <c r="E1439" s="1290"/>
      <c r="F1439" s="1290"/>
      <c r="G1439" s="1290"/>
      <c r="H1439" s="1290"/>
      <c r="I1439" s="1290"/>
      <c r="J1439" s="1290"/>
      <c r="K1439" s="1290"/>
      <c r="L1439" s="1290"/>
      <c r="M1439" s="1290"/>
      <c r="N1439" s="1290"/>
      <c r="O1439" s="1290"/>
      <c r="P1439" s="1290"/>
      <c r="Q1439" s="1290"/>
      <c r="R1439" s="1290"/>
      <c r="S1439" s="1290"/>
      <c r="T1439" s="1290"/>
      <c r="U1439" s="1290"/>
      <c r="V1439" s="1290"/>
      <c r="W1439" s="1290"/>
      <c r="X1439" s="1290"/>
      <c r="Y1439" s="1290"/>
      <c r="Z1439" s="1290"/>
      <c r="AA1439" s="1290"/>
      <c r="AB1439" s="1290"/>
      <c r="AC1439" s="1290"/>
      <c r="AD1439" s="1290"/>
      <c r="AE1439" s="35"/>
    </row>
    <row r="1440" spans="1:31" s="103" customFormat="1" ht="23.25" hidden="1" customHeight="1" x14ac:dyDescent="0.25">
      <c r="A1440" s="102"/>
      <c r="B1440" s="256"/>
      <c r="C1440" s="258"/>
      <c r="D1440" s="258"/>
      <c r="E1440" s="258"/>
      <c r="F1440" s="258"/>
      <c r="G1440" s="258"/>
      <c r="H1440" s="258"/>
      <c r="I1440" s="258"/>
      <c r="J1440" s="258"/>
      <c r="K1440" s="258"/>
      <c r="L1440" s="258"/>
      <c r="M1440" s="258"/>
      <c r="N1440" s="258"/>
      <c r="O1440" s="258"/>
      <c r="P1440" s="258"/>
      <c r="Q1440" s="258"/>
      <c r="R1440" s="258"/>
      <c r="S1440" s="258"/>
      <c r="T1440" s="258"/>
      <c r="U1440" s="258"/>
      <c r="V1440" s="258"/>
      <c r="W1440" s="258"/>
      <c r="X1440" s="258"/>
      <c r="Y1440" s="258"/>
      <c r="Z1440" s="258"/>
      <c r="AA1440" s="258"/>
      <c r="AB1440" s="258"/>
      <c r="AC1440" s="258"/>
      <c r="AD1440" s="258"/>
      <c r="AE1440" s="35"/>
    </row>
    <row r="1441" spans="1:35" s="174" customFormat="1" ht="31.5" hidden="1" customHeight="1" x14ac:dyDescent="0.25">
      <c r="B1441" s="259"/>
      <c r="C1441" s="1292"/>
      <c r="D1441" s="1292"/>
      <c r="E1441" s="1292"/>
      <c r="F1441" s="1292"/>
      <c r="G1441" s="1292"/>
      <c r="H1441" s="1292"/>
      <c r="I1441" s="1292"/>
      <c r="J1441" s="1292"/>
      <c r="K1441" s="1292"/>
      <c r="L1441" s="1292"/>
      <c r="M1441" s="1292"/>
      <c r="N1441" s="1292"/>
      <c r="O1441" s="1292"/>
      <c r="P1441" s="1292"/>
      <c r="Q1441" s="1292"/>
      <c r="R1441" s="1292"/>
      <c r="S1441" s="1292"/>
      <c r="T1441" s="1292"/>
      <c r="U1441" s="1292"/>
      <c r="V1441" s="1292"/>
      <c r="W1441" s="1292"/>
      <c r="X1441" s="1292"/>
      <c r="Y1441" s="1292"/>
      <c r="Z1441" s="1292"/>
      <c r="AA1441" s="1292"/>
      <c r="AB1441" s="1292"/>
      <c r="AC1441" s="1292"/>
      <c r="AD1441" s="1292"/>
    </row>
    <row r="1442" spans="1:35" s="96" customFormat="1" hidden="1" x14ac:dyDescent="0.25">
      <c r="A1442" s="102"/>
      <c r="B1442" s="101"/>
      <c r="C1442" s="105"/>
      <c r="D1442" s="105"/>
      <c r="E1442" s="105"/>
      <c r="F1442" s="105"/>
      <c r="G1442" s="105"/>
      <c r="H1442" s="262"/>
      <c r="I1442" s="262"/>
      <c r="J1442" s="262"/>
      <c r="K1442" s="262"/>
      <c r="L1442" s="262"/>
      <c r="M1442" s="262"/>
      <c r="N1442" s="262"/>
      <c r="O1442" s="262"/>
      <c r="P1442" s="262"/>
      <c r="Q1442" s="262"/>
      <c r="R1442" s="262"/>
      <c r="S1442" s="262"/>
      <c r="T1442" s="262"/>
      <c r="U1442" s="262"/>
      <c r="V1442" s="262"/>
      <c r="W1442" s="262"/>
      <c r="X1442" s="262"/>
      <c r="Y1442" s="262"/>
      <c r="Z1442" s="262"/>
      <c r="AA1442" s="262"/>
      <c r="AB1442" s="262"/>
      <c r="AC1442" s="262"/>
      <c r="AD1442" s="262"/>
      <c r="AE1442" s="262"/>
      <c r="AF1442" s="262"/>
      <c r="AG1442" s="262"/>
      <c r="AH1442" s="262"/>
      <c r="AI1442" s="262"/>
    </row>
    <row r="1443" spans="1:35" s="96" customFormat="1" ht="42.75" hidden="1" customHeight="1" x14ac:dyDescent="0.25">
      <c r="A1443" s="102"/>
      <c r="B1443" s="101"/>
      <c r="C1443" s="1288"/>
      <c r="D1443" s="1288"/>
      <c r="E1443" s="1288"/>
      <c r="F1443" s="1288"/>
      <c r="G1443" s="1288"/>
      <c r="H1443" s="1288"/>
      <c r="I1443" s="1288"/>
      <c r="J1443" s="1288"/>
      <c r="K1443" s="1288"/>
      <c r="L1443" s="1288"/>
      <c r="M1443" s="1288"/>
      <c r="N1443" s="1288"/>
      <c r="O1443" s="1288"/>
      <c r="P1443" s="1288"/>
      <c r="Q1443" s="1288"/>
      <c r="R1443" s="1288"/>
      <c r="S1443" s="1288"/>
      <c r="T1443" s="1288"/>
      <c r="U1443" s="1288"/>
      <c r="V1443" s="1288"/>
      <c r="W1443" s="1288"/>
      <c r="X1443" s="1288"/>
      <c r="Y1443" s="1288"/>
      <c r="Z1443" s="1288"/>
      <c r="AA1443" s="1288"/>
      <c r="AB1443" s="1288"/>
      <c r="AC1443" s="1288"/>
      <c r="AD1443" s="1288"/>
      <c r="AE1443" s="95"/>
    </row>
    <row r="1444" spans="1:35" s="174" customFormat="1" ht="15" hidden="1" customHeight="1" x14ac:dyDescent="0.25"/>
    <row r="1445" spans="1:35" s="103" customFormat="1" hidden="1" x14ac:dyDescent="0.25">
      <c r="A1445" s="102"/>
      <c r="B1445" s="114"/>
      <c r="C1445" s="121"/>
      <c r="D1445" s="121"/>
      <c r="E1445" s="121"/>
      <c r="F1445" s="121"/>
      <c r="G1445" s="121"/>
      <c r="H1445" s="121"/>
      <c r="I1445" s="121"/>
      <c r="J1445" s="121"/>
      <c r="K1445" s="121"/>
      <c r="L1445" s="121"/>
      <c r="M1445" s="121"/>
      <c r="N1445" s="121"/>
      <c r="O1445" s="121"/>
      <c r="P1445" s="121"/>
      <c r="Q1445" s="121"/>
      <c r="R1445" s="121"/>
      <c r="S1445" s="121"/>
      <c r="T1445" s="121"/>
      <c r="U1445" s="121"/>
      <c r="V1445" s="121"/>
      <c r="W1445" s="121"/>
      <c r="X1445" s="121"/>
      <c r="Y1445" s="121"/>
      <c r="Z1445" s="121"/>
      <c r="AA1445" s="121"/>
      <c r="AB1445" s="121"/>
      <c r="AC1445" s="121"/>
      <c r="AD1445" s="122"/>
      <c r="AE1445" s="35"/>
    </row>
    <row r="1446" spans="1:35" s="103" customFormat="1" ht="42" hidden="1" customHeight="1" x14ac:dyDescent="0.25">
      <c r="A1446" s="102"/>
      <c r="B1446" s="114"/>
      <c r="C1446" s="1290"/>
      <c r="D1446" s="1290"/>
      <c r="E1446" s="1290"/>
      <c r="F1446" s="1290"/>
      <c r="G1446" s="1290"/>
      <c r="H1446" s="1290"/>
      <c r="I1446" s="1290"/>
      <c r="J1446" s="1290"/>
      <c r="K1446" s="1290"/>
      <c r="L1446" s="1290"/>
      <c r="M1446" s="1290"/>
      <c r="N1446" s="1290"/>
      <c r="O1446" s="1290"/>
      <c r="P1446" s="1290"/>
      <c r="Q1446" s="1290"/>
      <c r="R1446" s="1290"/>
      <c r="S1446" s="1290"/>
      <c r="T1446" s="1290"/>
      <c r="U1446" s="1290"/>
      <c r="V1446" s="1290"/>
      <c r="W1446" s="1290"/>
      <c r="X1446" s="1290"/>
      <c r="Y1446" s="1290"/>
      <c r="Z1446" s="1290"/>
      <c r="AA1446" s="1290"/>
      <c r="AB1446" s="1290"/>
      <c r="AC1446" s="1290"/>
      <c r="AD1446" s="1290"/>
      <c r="AE1446" s="35"/>
    </row>
    <row r="1447" spans="1:35" s="174" customFormat="1" ht="27.75" hidden="1" customHeight="1" x14ac:dyDescent="0.25">
      <c r="B1447" s="256"/>
      <c r="C1447" s="257"/>
      <c r="D1447" s="257"/>
      <c r="E1447" s="257"/>
      <c r="F1447" s="257"/>
      <c r="G1447" s="257"/>
      <c r="H1447" s="257"/>
      <c r="I1447" s="257"/>
      <c r="J1447" s="121"/>
      <c r="K1447" s="121"/>
      <c r="L1447" s="121"/>
      <c r="M1447" s="121"/>
      <c r="N1447" s="121"/>
      <c r="O1447" s="121"/>
      <c r="P1447" s="121"/>
      <c r="Q1447" s="121"/>
      <c r="R1447" s="121"/>
      <c r="S1447" s="121"/>
      <c r="T1447" s="121"/>
      <c r="U1447" s="121"/>
      <c r="V1447" s="121"/>
      <c r="W1447" s="121"/>
      <c r="X1447" s="121"/>
      <c r="Y1447" s="121"/>
      <c r="Z1447" s="121"/>
      <c r="AA1447" s="121"/>
      <c r="AB1447" s="121"/>
      <c r="AC1447" s="121"/>
      <c r="AD1447" s="122"/>
    </row>
    <row r="1448" spans="1:35" s="174" customFormat="1" ht="36.75" hidden="1" customHeight="1" x14ac:dyDescent="0.25">
      <c r="B1448" s="114"/>
      <c r="C1448" s="1292"/>
      <c r="D1448" s="1290"/>
      <c r="E1448" s="1290"/>
      <c r="F1448" s="1290"/>
      <c r="G1448" s="1290"/>
      <c r="H1448" s="1290"/>
      <c r="I1448" s="1290"/>
      <c r="J1448" s="1290"/>
      <c r="K1448" s="1290"/>
      <c r="L1448" s="1290"/>
      <c r="M1448" s="1290"/>
      <c r="N1448" s="1290"/>
      <c r="O1448" s="1290"/>
      <c r="P1448" s="1290"/>
      <c r="Q1448" s="1290"/>
      <c r="R1448" s="1290"/>
      <c r="S1448" s="1290"/>
      <c r="T1448" s="1290"/>
      <c r="U1448" s="1290"/>
      <c r="V1448" s="1290"/>
      <c r="W1448" s="1290"/>
      <c r="X1448" s="1290"/>
      <c r="Y1448" s="1290"/>
      <c r="Z1448" s="1290"/>
      <c r="AA1448" s="1290"/>
      <c r="AB1448" s="1290"/>
      <c r="AC1448" s="1290"/>
      <c r="AD1448" s="1290"/>
    </row>
    <row r="1449" spans="1:35" s="103" customFormat="1" hidden="1" x14ac:dyDescent="0.25">
      <c r="A1449" s="102"/>
      <c r="B1449" s="114"/>
      <c r="C1449" s="121"/>
      <c r="D1449" s="121"/>
      <c r="E1449" s="121"/>
      <c r="F1449" s="121"/>
      <c r="G1449" s="121"/>
      <c r="H1449" s="121"/>
      <c r="I1449" s="121"/>
      <c r="J1449" s="121"/>
      <c r="K1449" s="121"/>
      <c r="L1449" s="121"/>
      <c r="M1449" s="121"/>
      <c r="N1449" s="121"/>
      <c r="O1449" s="121"/>
      <c r="P1449" s="121"/>
      <c r="Q1449" s="121"/>
      <c r="R1449" s="121"/>
      <c r="S1449" s="121"/>
      <c r="T1449" s="121"/>
      <c r="U1449" s="121"/>
      <c r="V1449" s="121"/>
      <c r="W1449" s="121"/>
      <c r="X1449" s="121"/>
      <c r="Y1449" s="121"/>
      <c r="Z1449" s="121"/>
      <c r="AA1449" s="121"/>
      <c r="AB1449" s="121"/>
      <c r="AC1449" s="121"/>
      <c r="AD1449" s="122"/>
      <c r="AE1449" s="2"/>
    </row>
    <row r="1450" spans="1:35" s="103" customFormat="1" ht="41.25" hidden="1" customHeight="1" x14ac:dyDescent="0.25">
      <c r="A1450" s="102"/>
      <c r="B1450" s="114"/>
      <c r="C1450" s="1290"/>
      <c r="D1450" s="1290"/>
      <c r="E1450" s="1290"/>
      <c r="F1450" s="1290"/>
      <c r="G1450" s="1290"/>
      <c r="H1450" s="1290"/>
      <c r="I1450" s="1290"/>
      <c r="J1450" s="1290"/>
      <c r="K1450" s="1290"/>
      <c r="L1450" s="1290"/>
      <c r="M1450" s="1290"/>
      <c r="N1450" s="1290"/>
      <c r="O1450" s="1290"/>
      <c r="P1450" s="1290"/>
      <c r="Q1450" s="1290"/>
      <c r="R1450" s="1290"/>
      <c r="S1450" s="1290"/>
      <c r="T1450" s="1290"/>
      <c r="U1450" s="1290"/>
      <c r="V1450" s="1290"/>
      <c r="W1450" s="1290"/>
      <c r="X1450" s="1290"/>
      <c r="Y1450" s="1290"/>
      <c r="Z1450" s="1290"/>
      <c r="AA1450" s="1290"/>
      <c r="AB1450" s="1290"/>
      <c r="AC1450" s="1290"/>
      <c r="AD1450" s="1290"/>
      <c r="AE1450" s="2"/>
    </row>
    <row r="1451" spans="1:35" s="103" customFormat="1" ht="21" hidden="1" customHeight="1" x14ac:dyDescent="0.25">
      <c r="A1451" s="102"/>
      <c r="B1451" s="256"/>
      <c r="C1451" s="258"/>
      <c r="D1451" s="258"/>
      <c r="E1451" s="258"/>
      <c r="F1451" s="258"/>
      <c r="G1451" s="258"/>
      <c r="H1451" s="258"/>
      <c r="I1451" s="258"/>
      <c r="J1451" s="258"/>
      <c r="K1451" s="258"/>
      <c r="L1451" s="258"/>
      <c r="M1451" s="258"/>
      <c r="N1451" s="258"/>
      <c r="O1451" s="258"/>
      <c r="P1451" s="258"/>
      <c r="Q1451" s="258"/>
      <c r="R1451" s="258"/>
      <c r="S1451" s="258"/>
      <c r="T1451" s="258"/>
      <c r="U1451" s="258"/>
      <c r="V1451" s="258"/>
      <c r="W1451" s="258"/>
      <c r="X1451" s="258"/>
      <c r="Y1451" s="258"/>
      <c r="Z1451" s="258"/>
      <c r="AA1451" s="258"/>
      <c r="AB1451" s="258"/>
      <c r="AC1451" s="258"/>
      <c r="AD1451" s="258"/>
      <c r="AE1451" s="2"/>
    </row>
    <row r="1452" spans="1:35" s="174" customFormat="1" ht="29.25" hidden="1" customHeight="1" x14ac:dyDescent="0.25">
      <c r="B1452" s="259"/>
      <c r="C1452" s="1292"/>
      <c r="D1452" s="1292"/>
      <c r="E1452" s="1292"/>
      <c r="F1452" s="1292"/>
      <c r="G1452" s="1292"/>
      <c r="H1452" s="1292"/>
      <c r="I1452" s="1292"/>
      <c r="J1452" s="1292"/>
      <c r="K1452" s="1292"/>
      <c r="L1452" s="1292"/>
      <c r="M1452" s="1292"/>
      <c r="N1452" s="1292"/>
      <c r="O1452" s="1292"/>
      <c r="P1452" s="1292"/>
      <c r="Q1452" s="1292"/>
      <c r="R1452" s="1292"/>
      <c r="S1452" s="1292"/>
      <c r="T1452" s="1292"/>
      <c r="U1452" s="1292"/>
      <c r="V1452" s="1292"/>
      <c r="W1452" s="1292"/>
      <c r="X1452" s="1292"/>
      <c r="Y1452" s="1292"/>
      <c r="Z1452" s="1292"/>
      <c r="AA1452" s="1292"/>
      <c r="AB1452" s="1292"/>
      <c r="AC1452" s="1292"/>
      <c r="AD1452" s="1292"/>
    </row>
    <row r="1453" spans="1:35" s="103" customFormat="1" hidden="1" x14ac:dyDescent="0.25">
      <c r="A1453" s="102"/>
      <c r="B1453" s="114"/>
      <c r="C1453" s="121"/>
      <c r="D1453" s="121"/>
      <c r="E1453" s="121"/>
      <c r="F1453" s="121"/>
      <c r="G1453" s="121"/>
      <c r="H1453" s="121"/>
      <c r="I1453" s="121"/>
      <c r="J1453" s="121"/>
      <c r="K1453" s="121"/>
      <c r="L1453" s="121"/>
      <c r="M1453" s="121"/>
      <c r="N1453" s="121"/>
      <c r="O1453" s="121"/>
      <c r="P1453" s="121"/>
      <c r="Q1453" s="121"/>
      <c r="R1453" s="121"/>
      <c r="S1453" s="121"/>
      <c r="T1453" s="121"/>
      <c r="U1453" s="121"/>
      <c r="V1453" s="121"/>
      <c r="W1453" s="121"/>
      <c r="X1453" s="121"/>
      <c r="Y1453" s="121"/>
      <c r="Z1453" s="121"/>
      <c r="AA1453" s="121"/>
      <c r="AB1453" s="121"/>
      <c r="AC1453" s="121"/>
      <c r="AD1453" s="122"/>
      <c r="AE1453" s="2"/>
    </row>
    <row r="1454" spans="1:35" s="103" customFormat="1" ht="42" hidden="1" customHeight="1" x14ac:dyDescent="0.25">
      <c r="A1454" s="102"/>
      <c r="B1454" s="114"/>
      <c r="C1454" s="1290"/>
      <c r="D1454" s="1290"/>
      <c r="E1454" s="1290"/>
      <c r="F1454" s="1290"/>
      <c r="G1454" s="1290"/>
      <c r="H1454" s="1290"/>
      <c r="I1454" s="1290"/>
      <c r="J1454" s="1290"/>
      <c r="K1454" s="1290"/>
      <c r="L1454" s="1290"/>
      <c r="M1454" s="1290"/>
      <c r="N1454" s="1290"/>
      <c r="O1454" s="1290"/>
      <c r="P1454" s="1290"/>
      <c r="Q1454" s="1290"/>
      <c r="R1454" s="1290"/>
      <c r="S1454" s="1290"/>
      <c r="T1454" s="1290"/>
      <c r="U1454" s="1290"/>
      <c r="V1454" s="1290"/>
      <c r="W1454" s="1290"/>
      <c r="X1454" s="1290"/>
      <c r="Y1454" s="1290"/>
      <c r="Z1454" s="1290"/>
      <c r="AA1454" s="1290"/>
      <c r="AB1454" s="1290"/>
      <c r="AC1454" s="1290"/>
      <c r="AD1454" s="1290"/>
      <c r="AE1454" s="2"/>
    </row>
    <row r="1455" spans="1:35" s="174" customFormat="1" ht="15" hidden="1" customHeight="1" x14ac:dyDescent="0.25"/>
    <row r="1456" spans="1:35" s="103" customFormat="1" hidden="1" x14ac:dyDescent="0.25">
      <c r="A1456" s="102"/>
      <c r="B1456" s="114"/>
      <c r="C1456" s="121"/>
      <c r="D1456" s="121"/>
      <c r="E1456" s="121"/>
      <c r="F1456" s="121"/>
      <c r="G1456" s="121"/>
      <c r="H1456" s="121"/>
      <c r="I1456" s="121"/>
      <c r="J1456" s="121"/>
      <c r="K1456" s="121"/>
      <c r="L1456" s="121"/>
      <c r="M1456" s="121"/>
      <c r="N1456" s="121"/>
      <c r="O1456" s="121"/>
      <c r="P1456" s="121"/>
      <c r="Q1456" s="121"/>
      <c r="R1456" s="121"/>
      <c r="S1456" s="121"/>
      <c r="T1456" s="121"/>
      <c r="U1456" s="121"/>
      <c r="V1456" s="121"/>
      <c r="W1456" s="121"/>
      <c r="X1456" s="121"/>
      <c r="Y1456" s="121"/>
      <c r="Z1456" s="121"/>
      <c r="AA1456" s="121"/>
      <c r="AB1456" s="121"/>
      <c r="AC1456" s="121"/>
      <c r="AD1456" s="122"/>
      <c r="AE1456" s="2"/>
    </row>
    <row r="1457" spans="1:31" s="103" customFormat="1" ht="42.75" hidden="1" customHeight="1" x14ac:dyDescent="0.25">
      <c r="A1457" s="102"/>
      <c r="B1457" s="114"/>
      <c r="C1457" s="1290"/>
      <c r="D1457" s="1290"/>
      <c r="E1457" s="1290"/>
      <c r="F1457" s="1290"/>
      <c r="G1457" s="1290"/>
      <c r="H1457" s="1290"/>
      <c r="I1457" s="1290"/>
      <c r="J1457" s="1290"/>
      <c r="K1457" s="1290"/>
      <c r="L1457" s="1290"/>
      <c r="M1457" s="1290"/>
      <c r="N1457" s="1290"/>
      <c r="O1457" s="1290"/>
      <c r="P1457" s="1290"/>
      <c r="Q1457" s="1290"/>
      <c r="R1457" s="1290"/>
      <c r="S1457" s="1290"/>
      <c r="T1457" s="1290"/>
      <c r="U1457" s="1290"/>
      <c r="V1457" s="1290"/>
      <c r="W1457" s="1290"/>
      <c r="X1457" s="1290"/>
      <c r="Y1457" s="1290"/>
      <c r="Z1457" s="1290"/>
      <c r="AA1457" s="1290"/>
      <c r="AB1457" s="1290"/>
      <c r="AC1457" s="1290"/>
      <c r="AD1457" s="1290"/>
      <c r="AE1457" s="2"/>
    </row>
    <row r="1458" spans="1:31" s="174" customFormat="1" ht="15" hidden="1" customHeight="1" x14ac:dyDescent="0.25"/>
    <row r="1459" spans="1:31" s="103" customFormat="1" hidden="1" x14ac:dyDescent="0.25">
      <c r="A1459" s="102"/>
      <c r="B1459" s="114"/>
      <c r="C1459" s="121"/>
      <c r="D1459" s="121"/>
      <c r="E1459" s="121"/>
      <c r="F1459" s="121"/>
      <c r="G1459" s="121"/>
      <c r="H1459" s="121"/>
      <c r="I1459" s="121"/>
      <c r="J1459" s="121"/>
      <c r="K1459" s="121"/>
      <c r="L1459" s="121"/>
      <c r="M1459" s="121"/>
      <c r="N1459" s="121"/>
      <c r="O1459" s="121"/>
      <c r="P1459" s="121"/>
      <c r="Q1459" s="121"/>
      <c r="R1459" s="121"/>
      <c r="S1459" s="121"/>
      <c r="T1459" s="121"/>
      <c r="U1459" s="121"/>
      <c r="V1459" s="121"/>
      <c r="W1459" s="121"/>
      <c r="X1459" s="121"/>
      <c r="Y1459" s="121"/>
      <c r="Z1459" s="121"/>
      <c r="AA1459" s="121"/>
      <c r="AB1459" s="121"/>
      <c r="AC1459" s="121"/>
      <c r="AD1459" s="122"/>
      <c r="AE1459" s="35"/>
    </row>
    <row r="1460" spans="1:31" s="103" customFormat="1" ht="53.25" hidden="1" customHeight="1" x14ac:dyDescent="0.25">
      <c r="A1460" s="102"/>
      <c r="B1460" s="114"/>
      <c r="C1460" s="1290"/>
      <c r="D1460" s="1290"/>
      <c r="E1460" s="1290"/>
      <c r="F1460" s="1290"/>
      <c r="G1460" s="1290"/>
      <c r="H1460" s="1290"/>
      <c r="I1460" s="1290"/>
      <c r="J1460" s="1290"/>
      <c r="K1460" s="1290"/>
      <c r="L1460" s="1290"/>
      <c r="M1460" s="1290"/>
      <c r="N1460" s="1290"/>
      <c r="O1460" s="1290"/>
      <c r="P1460" s="1290"/>
      <c r="Q1460" s="1290"/>
      <c r="R1460" s="1290"/>
      <c r="S1460" s="1290"/>
      <c r="T1460" s="1290"/>
      <c r="U1460" s="1290"/>
      <c r="V1460" s="1290"/>
      <c r="W1460" s="1290"/>
      <c r="X1460" s="1290"/>
      <c r="Y1460" s="1290"/>
      <c r="Z1460" s="1290"/>
      <c r="AA1460" s="1290"/>
      <c r="AB1460" s="1290"/>
      <c r="AC1460" s="1290"/>
      <c r="AD1460" s="1290"/>
      <c r="AE1460" s="35"/>
    </row>
    <row r="1461" spans="1:31" s="174" customFormat="1" ht="15" hidden="1" customHeight="1" x14ac:dyDescent="0.25"/>
    <row r="1462" spans="1:31" s="103" customFormat="1" hidden="1" x14ac:dyDescent="0.25">
      <c r="A1462" s="102"/>
      <c r="B1462" s="114"/>
      <c r="C1462" s="121"/>
      <c r="D1462" s="121"/>
      <c r="E1462" s="121"/>
      <c r="F1462" s="121"/>
      <c r="G1462" s="121"/>
      <c r="H1462" s="121"/>
      <c r="I1462" s="121"/>
      <c r="J1462" s="121"/>
      <c r="K1462" s="121"/>
      <c r="L1462" s="121"/>
      <c r="M1462" s="121"/>
      <c r="N1462" s="121"/>
      <c r="O1462" s="121"/>
      <c r="P1462" s="121"/>
      <c r="Q1462" s="121"/>
      <c r="R1462" s="121"/>
      <c r="S1462" s="121"/>
      <c r="T1462" s="121"/>
      <c r="U1462" s="121"/>
      <c r="V1462" s="121"/>
      <c r="W1462" s="121"/>
      <c r="X1462" s="121"/>
      <c r="Y1462" s="121"/>
      <c r="Z1462" s="121"/>
      <c r="AA1462" s="121"/>
      <c r="AB1462" s="121"/>
      <c r="AC1462" s="121"/>
      <c r="AD1462" s="122"/>
      <c r="AE1462" s="35"/>
    </row>
    <row r="1463" spans="1:31" s="103" customFormat="1" ht="42" hidden="1" customHeight="1" x14ac:dyDescent="0.25">
      <c r="A1463" s="102"/>
      <c r="B1463" s="114"/>
      <c r="C1463" s="1290"/>
      <c r="D1463" s="1290"/>
      <c r="E1463" s="1290"/>
      <c r="F1463" s="1290"/>
      <c r="G1463" s="1290"/>
      <c r="H1463" s="1290"/>
      <c r="I1463" s="1290"/>
      <c r="J1463" s="1290"/>
      <c r="K1463" s="1290"/>
      <c r="L1463" s="1290"/>
      <c r="M1463" s="1290"/>
      <c r="N1463" s="1290"/>
      <c r="O1463" s="1290"/>
      <c r="P1463" s="1290"/>
      <c r="Q1463" s="1290"/>
      <c r="R1463" s="1290"/>
      <c r="S1463" s="1290"/>
      <c r="T1463" s="1290"/>
      <c r="U1463" s="1290"/>
      <c r="V1463" s="1290"/>
      <c r="W1463" s="1290"/>
      <c r="X1463" s="1290"/>
      <c r="Y1463" s="1290"/>
      <c r="Z1463" s="1290"/>
      <c r="AA1463" s="1290"/>
      <c r="AB1463" s="1290"/>
      <c r="AC1463" s="1290"/>
      <c r="AD1463" s="1290"/>
      <c r="AE1463" s="35"/>
    </row>
    <row r="1464" spans="1:31" s="103" customFormat="1" ht="28.5" hidden="1" customHeight="1" x14ac:dyDescent="0.25">
      <c r="A1464" s="102"/>
      <c r="B1464" s="256"/>
      <c r="C1464" s="258"/>
      <c r="D1464" s="258"/>
      <c r="E1464" s="258"/>
      <c r="F1464" s="258"/>
      <c r="G1464" s="258"/>
      <c r="H1464" s="258"/>
      <c r="I1464" s="258"/>
      <c r="J1464" s="258"/>
      <c r="K1464" s="258"/>
      <c r="L1464" s="258"/>
      <c r="M1464" s="258"/>
      <c r="N1464" s="258"/>
      <c r="O1464" s="258"/>
      <c r="P1464" s="258"/>
      <c r="Q1464" s="258"/>
      <c r="R1464" s="258"/>
      <c r="S1464" s="258"/>
      <c r="T1464" s="258"/>
      <c r="U1464" s="258"/>
      <c r="V1464" s="258"/>
      <c r="W1464" s="258"/>
      <c r="X1464" s="258"/>
      <c r="Y1464" s="258"/>
      <c r="Z1464" s="258"/>
      <c r="AA1464" s="258"/>
      <c r="AB1464" s="258"/>
      <c r="AC1464" s="258"/>
      <c r="AD1464" s="258"/>
      <c r="AE1464" s="35"/>
    </row>
    <row r="1465" spans="1:31" s="174" customFormat="1" ht="15" hidden="1" customHeight="1" x14ac:dyDescent="0.25">
      <c r="B1465" s="259"/>
      <c r="C1465" s="1292"/>
      <c r="D1465" s="1292"/>
      <c r="E1465" s="1292"/>
      <c r="F1465" s="1292"/>
      <c r="G1465" s="1292"/>
      <c r="H1465" s="1292"/>
      <c r="I1465" s="1292"/>
      <c r="J1465" s="1292"/>
      <c r="K1465" s="1292"/>
      <c r="L1465" s="1292"/>
      <c r="M1465" s="1292"/>
      <c r="N1465" s="1292"/>
      <c r="O1465" s="1292"/>
      <c r="P1465" s="1292"/>
      <c r="Q1465" s="1292"/>
      <c r="R1465" s="1292"/>
      <c r="S1465" s="1292"/>
      <c r="T1465" s="1292"/>
      <c r="U1465" s="1292"/>
      <c r="V1465" s="1292"/>
      <c r="W1465" s="1292"/>
      <c r="X1465" s="1292"/>
      <c r="Y1465" s="1292"/>
      <c r="Z1465" s="1292"/>
      <c r="AA1465" s="1292"/>
      <c r="AB1465" s="1292"/>
      <c r="AC1465" s="1292"/>
      <c r="AD1465" s="1292"/>
    </row>
    <row r="1466" spans="1:31" s="103" customFormat="1" hidden="1" x14ac:dyDescent="0.25">
      <c r="A1466" s="102"/>
      <c r="B1466" s="84"/>
      <c r="C1466" s="117"/>
      <c r="D1466" s="117"/>
      <c r="E1466" s="117"/>
      <c r="F1466" s="117"/>
      <c r="G1466" s="117"/>
      <c r="H1466" s="117"/>
      <c r="I1466" s="117"/>
      <c r="J1466" s="117"/>
      <c r="K1466" s="117"/>
      <c r="L1466" s="117"/>
      <c r="M1466" s="117"/>
      <c r="N1466" s="117"/>
      <c r="O1466" s="117"/>
      <c r="P1466" s="117"/>
      <c r="Q1466" s="117"/>
      <c r="R1466" s="117"/>
      <c r="S1466" s="117"/>
      <c r="T1466" s="117"/>
      <c r="U1466" s="117"/>
      <c r="V1466" s="117"/>
      <c r="W1466" s="117"/>
      <c r="X1466" s="117"/>
      <c r="Y1466" s="117"/>
      <c r="Z1466" s="117"/>
      <c r="AA1466" s="117"/>
      <c r="AB1466" s="117"/>
      <c r="AC1466" s="117"/>
      <c r="AD1466" s="118"/>
      <c r="AE1466" s="2"/>
    </row>
    <row r="1467" spans="1:31" s="103" customFormat="1" ht="44.25" hidden="1" customHeight="1" x14ac:dyDescent="0.25">
      <c r="A1467" s="102"/>
      <c r="B1467" s="114"/>
      <c r="C1467" s="1290"/>
      <c r="D1467" s="1290"/>
      <c r="E1467" s="1290"/>
      <c r="F1467" s="1290"/>
      <c r="G1467" s="1290"/>
      <c r="H1467" s="1290"/>
      <c r="I1467" s="1290"/>
      <c r="J1467" s="1290"/>
      <c r="K1467" s="1290"/>
      <c r="L1467" s="1290"/>
      <c r="M1467" s="1290"/>
      <c r="N1467" s="1290"/>
      <c r="O1467" s="1290"/>
      <c r="P1467" s="1290"/>
      <c r="Q1467" s="1290"/>
      <c r="R1467" s="1290"/>
      <c r="S1467" s="1290"/>
      <c r="T1467" s="1290"/>
      <c r="U1467" s="1290"/>
      <c r="V1467" s="1290"/>
      <c r="W1467" s="1290"/>
      <c r="X1467" s="1290"/>
      <c r="Y1467" s="1290"/>
      <c r="Z1467" s="1290"/>
      <c r="AA1467" s="1290"/>
      <c r="AB1467" s="1290"/>
      <c r="AC1467" s="1290"/>
      <c r="AD1467" s="1290"/>
      <c r="AE1467" s="2"/>
    </row>
    <row r="1468" spans="1:31" s="103" customFormat="1" ht="23.25" hidden="1" customHeight="1" x14ac:dyDescent="0.25">
      <c r="A1468" s="102"/>
      <c r="B1468" s="36"/>
      <c r="C1468" s="107"/>
      <c r="D1468" s="107"/>
      <c r="E1468" s="107"/>
      <c r="F1468" s="107"/>
      <c r="G1468" s="107"/>
      <c r="H1468" s="107"/>
      <c r="I1468" s="107"/>
      <c r="J1468" s="107"/>
      <c r="K1468" s="107"/>
      <c r="L1468" s="107"/>
      <c r="M1468" s="107"/>
      <c r="N1468" s="107"/>
      <c r="O1468" s="107"/>
      <c r="P1468" s="107"/>
      <c r="Q1468" s="107"/>
      <c r="R1468" s="107"/>
      <c r="S1468" s="107"/>
      <c r="T1468" s="107"/>
      <c r="U1468" s="107"/>
      <c r="V1468" s="107"/>
      <c r="W1468" s="107"/>
      <c r="X1468" s="107"/>
      <c r="Y1468" s="107"/>
      <c r="Z1468" s="107"/>
      <c r="AA1468" s="107"/>
      <c r="AB1468" s="107"/>
      <c r="AC1468" s="107"/>
      <c r="AD1468" s="108"/>
      <c r="AE1468" s="35"/>
    </row>
    <row r="1469" spans="1:31" s="103" customFormat="1" ht="32.25" hidden="1" customHeight="1" x14ac:dyDescent="0.25">
      <c r="A1469" s="102"/>
      <c r="B1469" s="36"/>
      <c r="C1469" s="1288"/>
      <c r="D1469" s="1288"/>
      <c r="E1469" s="1288"/>
      <c r="F1469" s="1288"/>
      <c r="G1469" s="1288"/>
      <c r="H1469" s="1288"/>
      <c r="I1469" s="1288"/>
      <c r="J1469" s="1288"/>
      <c r="K1469" s="1288"/>
      <c r="L1469" s="1288"/>
      <c r="M1469" s="1288"/>
      <c r="N1469" s="1288"/>
      <c r="O1469" s="1288"/>
      <c r="P1469" s="1288"/>
      <c r="Q1469" s="1288"/>
      <c r="R1469" s="1288"/>
      <c r="S1469" s="1288"/>
      <c r="T1469" s="1288"/>
      <c r="U1469" s="1288"/>
      <c r="V1469" s="1288"/>
      <c r="W1469" s="1288"/>
      <c r="X1469" s="1288"/>
      <c r="Y1469" s="1288"/>
      <c r="Z1469" s="1288"/>
      <c r="AA1469" s="1288"/>
      <c r="AB1469" s="1288"/>
      <c r="AC1469" s="1288"/>
      <c r="AD1469" s="1288"/>
      <c r="AE1469" s="35"/>
    </row>
    <row r="1470" spans="1:31" s="103" customFormat="1" hidden="1" x14ac:dyDescent="0.25">
      <c r="A1470" s="102"/>
      <c r="B1470" s="264"/>
      <c r="C1470" s="258"/>
      <c r="D1470" s="258"/>
      <c r="E1470" s="258"/>
      <c r="F1470" s="258"/>
      <c r="G1470" s="258"/>
      <c r="H1470" s="258"/>
      <c r="I1470" s="258"/>
      <c r="J1470" s="258"/>
      <c r="K1470" s="258"/>
      <c r="L1470" s="258"/>
      <c r="M1470" s="258"/>
      <c r="N1470" s="258"/>
      <c r="O1470" s="258"/>
      <c r="P1470" s="258"/>
      <c r="Q1470" s="258"/>
      <c r="R1470" s="258"/>
      <c r="S1470" s="258"/>
      <c r="T1470" s="258"/>
      <c r="U1470" s="258"/>
      <c r="V1470" s="258"/>
      <c r="W1470" s="258"/>
      <c r="X1470" s="258"/>
      <c r="Y1470" s="258"/>
      <c r="Z1470" s="258"/>
      <c r="AA1470" s="258"/>
      <c r="AB1470" s="258"/>
      <c r="AC1470" s="258"/>
      <c r="AD1470" s="258"/>
      <c r="AE1470" s="35"/>
    </row>
    <row r="1471" spans="1:31" s="103" customFormat="1" ht="44.25" hidden="1" customHeight="1" x14ac:dyDescent="0.25">
      <c r="A1471" s="102"/>
      <c r="B1471" s="36"/>
      <c r="C1471" s="1292"/>
      <c r="D1471" s="1292"/>
      <c r="E1471" s="1292"/>
      <c r="F1471" s="1292"/>
      <c r="G1471" s="1292"/>
      <c r="H1471" s="1292"/>
      <c r="I1471" s="1292"/>
      <c r="J1471" s="1292"/>
      <c r="K1471" s="1292"/>
      <c r="L1471" s="1292"/>
      <c r="M1471" s="1292"/>
      <c r="N1471" s="1292"/>
      <c r="O1471" s="1292"/>
      <c r="P1471" s="1292"/>
      <c r="Q1471" s="1292"/>
      <c r="R1471" s="1292"/>
      <c r="S1471" s="1292"/>
      <c r="T1471" s="1292"/>
      <c r="U1471" s="1292"/>
      <c r="V1471" s="1292"/>
      <c r="W1471" s="1292"/>
      <c r="X1471" s="1292"/>
      <c r="Y1471" s="1292"/>
      <c r="Z1471" s="1292"/>
      <c r="AA1471" s="1292"/>
      <c r="AB1471" s="1292"/>
      <c r="AC1471" s="1292"/>
      <c r="AD1471" s="1292"/>
      <c r="AE1471" s="35"/>
    </row>
    <row r="1472" spans="1:31" s="103" customFormat="1" hidden="1" x14ac:dyDescent="0.25">
      <c r="A1472" s="102"/>
      <c r="B1472" s="36"/>
      <c r="C1472" s="251"/>
      <c r="D1472" s="251"/>
      <c r="E1472" s="251"/>
      <c r="F1472" s="251"/>
      <c r="G1472" s="251"/>
      <c r="H1472" s="251"/>
      <c r="I1472" s="251"/>
      <c r="J1472" s="251"/>
      <c r="K1472" s="251"/>
      <c r="L1472" s="251"/>
      <c r="M1472" s="251"/>
      <c r="N1472" s="251"/>
      <c r="O1472" s="251"/>
      <c r="P1472" s="251"/>
      <c r="Q1472" s="251"/>
      <c r="R1472" s="251"/>
      <c r="S1472" s="251"/>
      <c r="T1472" s="251"/>
      <c r="U1472" s="251"/>
      <c r="V1472" s="251"/>
      <c r="W1472" s="251"/>
      <c r="X1472" s="251"/>
      <c r="Y1472" s="251"/>
      <c r="Z1472" s="251"/>
      <c r="AA1472" s="251"/>
      <c r="AB1472" s="251"/>
      <c r="AC1472" s="251"/>
      <c r="AD1472" s="251"/>
      <c r="AE1472" s="35"/>
    </row>
    <row r="1473" spans="1:31" s="103" customFormat="1" hidden="1" x14ac:dyDescent="0.25">
      <c r="A1473" s="102"/>
      <c r="B1473" s="36"/>
      <c r="C1473" s="251"/>
      <c r="D1473" s="251"/>
      <c r="E1473" s="251"/>
      <c r="F1473" s="251"/>
      <c r="G1473" s="251"/>
      <c r="H1473" s="251"/>
      <c r="I1473" s="251"/>
      <c r="J1473" s="251"/>
      <c r="K1473" s="251"/>
      <c r="L1473" s="251"/>
      <c r="M1473" s="251"/>
      <c r="N1473" s="251"/>
      <c r="O1473" s="251"/>
      <c r="P1473" s="251"/>
      <c r="Q1473" s="251"/>
      <c r="R1473" s="251"/>
      <c r="S1473" s="251"/>
      <c r="T1473" s="251"/>
      <c r="U1473" s="251"/>
      <c r="V1473" s="251"/>
      <c r="W1473" s="251"/>
      <c r="X1473" s="251"/>
      <c r="Y1473" s="251"/>
      <c r="Z1473" s="251"/>
      <c r="AA1473" s="251"/>
      <c r="AB1473" s="251"/>
      <c r="AC1473" s="251"/>
      <c r="AD1473" s="251"/>
      <c r="AE1473" s="35"/>
    </row>
    <row r="1474" spans="1:31" hidden="1" x14ac:dyDescent="0.25">
      <c r="A1474" s="98"/>
      <c r="B1474" s="98"/>
      <c r="C1474" s="99"/>
      <c r="D1474" s="99"/>
      <c r="E1474" s="99"/>
      <c r="F1474" s="99"/>
      <c r="G1474" s="99"/>
      <c r="H1474" s="99"/>
      <c r="I1474" s="99"/>
      <c r="J1474" s="99"/>
      <c r="K1474" s="99"/>
      <c r="L1474" s="99"/>
      <c r="M1474" s="99"/>
      <c r="N1474" s="98"/>
      <c r="O1474" s="98"/>
      <c r="P1474" s="99"/>
      <c r="Q1474" s="99"/>
      <c r="R1474" s="99"/>
      <c r="S1474" s="99"/>
      <c r="T1474" s="99"/>
      <c r="U1474" s="99"/>
      <c r="V1474" s="99"/>
      <c r="W1474" s="99"/>
      <c r="X1474" s="99"/>
      <c r="Y1474" s="99"/>
      <c r="Z1474" s="99"/>
      <c r="AA1474" s="99"/>
      <c r="AB1474" s="99"/>
      <c r="AC1474" s="99"/>
      <c r="AD1474" s="99"/>
      <c r="AE1474" s="99"/>
    </row>
    <row r="1475" spans="1:31" hidden="1" x14ac:dyDescent="0.25"/>
    <row r="1476" spans="1:31" hidden="1" x14ac:dyDescent="0.25"/>
    <row r="1477" spans="1:31" hidden="1" x14ac:dyDescent="0.25"/>
    <row r="1478" spans="1:31" hidden="1" x14ac:dyDescent="0.25"/>
    <row r="1479" spans="1:31" hidden="1" x14ac:dyDescent="0.25"/>
    <row r="1480" spans="1:31" hidden="1" x14ac:dyDescent="0.25"/>
    <row r="1481" spans="1:31" hidden="1" x14ac:dyDescent="0.25"/>
    <row r="1482" spans="1:31" hidden="1" x14ac:dyDescent="0.25"/>
    <row r="1483" spans="1:31" hidden="1" x14ac:dyDescent="0.25"/>
    <row r="1484" spans="1:31" hidden="1" x14ac:dyDescent="0.25"/>
    <row r="1485" spans="1:31" hidden="1" x14ac:dyDescent="0.25"/>
    <row r="1486" spans="1:31" hidden="1" x14ac:dyDescent="0.25"/>
    <row r="1487" spans="1:31" hidden="1" x14ac:dyDescent="0.25"/>
    <row r="1488" spans="1:31"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t="15" hidden="1" customHeight="1" x14ac:dyDescent="0.25"/>
    <row r="1925" ht="15" hidden="1" customHeight="1" x14ac:dyDescent="0.25"/>
    <row r="1926" ht="15" hidden="1" customHeight="1" x14ac:dyDescent="0.25"/>
    <row r="1927" ht="15" hidden="1" customHeight="1" x14ac:dyDescent="0.25"/>
    <row r="1928" ht="15" hidden="1" customHeight="1" x14ac:dyDescent="0.25"/>
    <row r="1929" ht="15" hidden="1" customHeight="1" x14ac:dyDescent="0.25"/>
    <row r="1930" ht="15" hidden="1" customHeight="1" x14ac:dyDescent="0.25"/>
    <row r="1931" ht="15" hidden="1" customHeight="1" x14ac:dyDescent="0.25"/>
    <row r="1932" ht="15" hidden="1" customHeight="1" x14ac:dyDescent="0.25"/>
    <row r="1933" ht="15" hidden="1" customHeight="1" x14ac:dyDescent="0.25"/>
    <row r="1934" ht="15" hidden="1" customHeight="1" x14ac:dyDescent="0.25"/>
    <row r="1935" ht="15" hidden="1" customHeight="1" x14ac:dyDescent="0.25"/>
    <row r="1936" ht="15" hidden="1" customHeight="1" x14ac:dyDescent="0.25"/>
    <row r="1937" ht="15" hidden="1" customHeight="1" x14ac:dyDescent="0.25"/>
    <row r="1938" ht="15" hidden="1" customHeight="1" x14ac:dyDescent="0.25"/>
    <row r="1939" ht="15" hidden="1" customHeight="1" x14ac:dyDescent="0.25"/>
    <row r="1940" ht="15" hidden="1" customHeight="1" x14ac:dyDescent="0.25"/>
    <row r="1941" ht="15" hidden="1" customHeight="1" x14ac:dyDescent="0.25"/>
    <row r="1942" ht="15" hidden="1" customHeight="1" x14ac:dyDescent="0.25"/>
    <row r="1943" ht="15" hidden="1" customHeight="1" x14ac:dyDescent="0.25"/>
    <row r="1944" ht="15" hidden="1" customHeight="1" x14ac:dyDescent="0.25"/>
    <row r="1945" ht="15" hidden="1" customHeight="1" x14ac:dyDescent="0.25"/>
    <row r="1946" ht="15" hidden="1" customHeight="1" x14ac:dyDescent="0.25"/>
    <row r="1947" ht="15" hidden="1" customHeight="1" x14ac:dyDescent="0.25"/>
    <row r="1948" ht="15" hidden="1" customHeight="1" x14ac:dyDescent="0.25"/>
    <row r="1949" ht="15" hidden="1" customHeight="1" x14ac:dyDescent="0.25"/>
    <row r="1950" ht="15" hidden="1" customHeight="1" x14ac:dyDescent="0.25"/>
    <row r="1951" ht="15" hidden="1" customHeight="1" x14ac:dyDescent="0.25"/>
    <row r="1952" ht="15" hidden="1" customHeight="1" x14ac:dyDescent="0.25"/>
    <row r="1953" ht="15" hidden="1" customHeight="1" x14ac:dyDescent="0.25"/>
    <row r="1954" ht="15" hidden="1" customHeight="1" x14ac:dyDescent="0.25"/>
    <row r="1955" ht="15" hidden="1" customHeight="1" x14ac:dyDescent="0.25"/>
    <row r="1956" ht="15" hidden="1" customHeight="1" x14ac:dyDescent="0.25"/>
    <row r="1957" ht="15" hidden="1" customHeight="1" x14ac:dyDescent="0.25"/>
    <row r="1958" ht="15" hidden="1" customHeight="1" x14ac:dyDescent="0.25"/>
    <row r="1959" ht="15" hidden="1" customHeight="1" x14ac:dyDescent="0.25"/>
    <row r="1960" ht="15" hidden="1" customHeight="1" x14ac:dyDescent="0.25"/>
    <row r="1961" ht="15" hidden="1" customHeight="1" x14ac:dyDescent="0.25"/>
    <row r="1962" ht="15" hidden="1" customHeight="1" x14ac:dyDescent="0.25"/>
    <row r="1963" ht="15" hidden="1" customHeight="1" x14ac:dyDescent="0.25"/>
    <row r="1964" ht="15" hidden="1" customHeight="1" x14ac:dyDescent="0.25"/>
    <row r="1965" ht="15" hidden="1" customHeight="1" x14ac:dyDescent="0.25"/>
    <row r="1966" ht="15" hidden="1" customHeight="1" x14ac:dyDescent="0.25"/>
    <row r="1967" ht="15" hidden="1" customHeight="1" x14ac:dyDescent="0.25"/>
    <row r="1968" ht="15" hidden="1" customHeight="1" x14ac:dyDescent="0.25"/>
    <row r="1969" ht="15" hidden="1" customHeight="1" x14ac:dyDescent="0.25"/>
    <row r="1970" ht="15" hidden="1" customHeight="1" x14ac:dyDescent="0.25"/>
    <row r="1971" ht="15" hidden="1" customHeight="1" x14ac:dyDescent="0.25"/>
    <row r="1972" ht="15" hidden="1" customHeight="1" x14ac:dyDescent="0.25"/>
    <row r="1973" ht="15" hidden="1" customHeight="1" x14ac:dyDescent="0.25"/>
    <row r="1974" ht="15" hidden="1" customHeight="1" x14ac:dyDescent="0.25"/>
    <row r="1975" ht="15" hidden="1" customHeight="1" x14ac:dyDescent="0.25"/>
    <row r="1976" ht="15" hidden="1" customHeight="1" x14ac:dyDescent="0.25"/>
    <row r="1977" ht="15" hidden="1" customHeight="1" x14ac:dyDescent="0.25"/>
    <row r="1978" ht="15" hidden="1" customHeight="1" x14ac:dyDescent="0.25"/>
    <row r="1979" ht="15" hidden="1" customHeight="1" x14ac:dyDescent="0.25"/>
    <row r="1980" ht="15" hidden="1" customHeight="1" x14ac:dyDescent="0.25"/>
    <row r="1981" ht="15" hidden="1" customHeight="1" x14ac:dyDescent="0.25"/>
    <row r="1982" ht="15" hidden="1" customHeight="1" x14ac:dyDescent="0.25"/>
    <row r="1983" ht="15" hidden="1" customHeight="1" x14ac:dyDescent="0.25"/>
    <row r="1984" ht="15" hidden="1" customHeight="1" x14ac:dyDescent="0.25"/>
    <row r="1985" ht="15" hidden="1" customHeight="1" x14ac:dyDescent="0.25"/>
    <row r="1986" ht="15" hidden="1" customHeight="1" x14ac:dyDescent="0.25"/>
    <row r="1987" ht="15" hidden="1" customHeight="1" x14ac:dyDescent="0.25"/>
    <row r="1988" ht="15" hidden="1" customHeight="1" x14ac:dyDescent="0.25"/>
    <row r="1989" ht="15" hidden="1" customHeight="1" x14ac:dyDescent="0.25"/>
    <row r="1990" ht="15" hidden="1" customHeight="1" x14ac:dyDescent="0.25"/>
    <row r="1991" ht="15" hidden="1" customHeight="1" x14ac:dyDescent="0.25"/>
    <row r="1992" ht="15" hidden="1" customHeight="1" x14ac:dyDescent="0.25"/>
    <row r="1993" ht="15" hidden="1" customHeight="1" x14ac:dyDescent="0.25"/>
    <row r="1994" ht="15" hidden="1" customHeight="1" x14ac:dyDescent="0.25"/>
    <row r="1995" ht="15" hidden="1" customHeight="1" x14ac:dyDescent="0.25"/>
    <row r="1996" ht="15" hidden="1" customHeight="1" x14ac:dyDescent="0.25"/>
    <row r="1997" ht="15" hidden="1" customHeight="1" x14ac:dyDescent="0.25"/>
    <row r="1998" ht="15" hidden="1" customHeight="1" x14ac:dyDescent="0.25"/>
    <row r="1999" ht="15" hidden="1" customHeight="1" x14ac:dyDescent="0.25"/>
    <row r="2000" ht="15" hidden="1" customHeight="1" x14ac:dyDescent="0.25"/>
    <row r="2001" ht="15" hidden="1" customHeight="1" x14ac:dyDescent="0.25"/>
    <row r="2002" ht="15" hidden="1" customHeight="1" x14ac:dyDescent="0.25"/>
    <row r="2003" ht="15" hidden="1" customHeight="1" x14ac:dyDescent="0.25"/>
    <row r="2004" ht="15" hidden="1" customHeight="1" x14ac:dyDescent="0.25"/>
    <row r="2005" ht="15" hidden="1" customHeight="1" x14ac:dyDescent="0.25"/>
    <row r="2006" ht="15" hidden="1" customHeight="1" x14ac:dyDescent="0.25"/>
    <row r="2007" ht="15" hidden="1" customHeight="1" x14ac:dyDescent="0.25"/>
    <row r="2008" ht="15" hidden="1" customHeight="1" x14ac:dyDescent="0.25"/>
    <row r="2009" ht="15" hidden="1" customHeight="1" x14ac:dyDescent="0.25"/>
    <row r="2010" ht="15" hidden="1" customHeight="1" x14ac:dyDescent="0.25"/>
    <row r="2011" ht="15" hidden="1" customHeight="1" x14ac:dyDescent="0.25"/>
    <row r="2012" ht="15" hidden="1" customHeight="1" x14ac:dyDescent="0.25"/>
    <row r="2013" ht="15" hidden="1" customHeight="1" x14ac:dyDescent="0.25"/>
    <row r="2014" ht="15" hidden="1" customHeight="1" x14ac:dyDescent="0.25"/>
    <row r="2015" ht="15" hidden="1" customHeight="1" x14ac:dyDescent="0.25"/>
    <row r="2016" ht="15" hidden="1" customHeight="1" x14ac:dyDescent="0.25"/>
    <row r="2017" ht="15" hidden="1" customHeight="1" x14ac:dyDescent="0.25"/>
    <row r="2018" ht="15" hidden="1" customHeight="1" x14ac:dyDescent="0.25"/>
    <row r="2019" ht="15" hidden="1" customHeight="1" x14ac:dyDescent="0.25"/>
    <row r="2020" ht="15" hidden="1" customHeight="1" x14ac:dyDescent="0.25"/>
    <row r="2021" ht="15" hidden="1" customHeight="1" x14ac:dyDescent="0.25"/>
    <row r="2022" ht="15" hidden="1" customHeight="1" x14ac:dyDescent="0.25"/>
    <row r="2023" ht="15" hidden="1" customHeight="1" x14ac:dyDescent="0.25"/>
    <row r="2024" ht="15" hidden="1" customHeight="1" x14ac:dyDescent="0.25"/>
    <row r="2025" ht="15" hidden="1" customHeight="1" x14ac:dyDescent="0.25"/>
    <row r="2026" ht="15" hidden="1" customHeight="1" x14ac:dyDescent="0.25"/>
    <row r="2027" ht="15" hidden="1" customHeight="1" x14ac:dyDescent="0.25"/>
    <row r="2028" ht="15" hidden="1" customHeight="1" x14ac:dyDescent="0.25"/>
    <row r="2029" ht="15" hidden="1" customHeight="1" x14ac:dyDescent="0.25"/>
    <row r="2030" ht="15" hidden="1" customHeight="1" x14ac:dyDescent="0.25"/>
    <row r="2031" ht="15" hidden="1" customHeight="1" x14ac:dyDescent="0.25"/>
    <row r="2032" ht="15" hidden="1" customHeight="1" x14ac:dyDescent="0.25"/>
    <row r="2033" ht="15" hidden="1" customHeight="1" x14ac:dyDescent="0.25"/>
    <row r="2034" ht="15" hidden="1" customHeight="1" x14ac:dyDescent="0.25"/>
    <row r="2035" ht="15" hidden="1" customHeight="1" x14ac:dyDescent="0.25"/>
    <row r="2036" ht="15" hidden="1" customHeight="1" x14ac:dyDescent="0.25"/>
    <row r="2037" ht="15" hidden="1" customHeight="1" x14ac:dyDescent="0.25"/>
    <row r="2038" ht="15" hidden="1" customHeight="1" x14ac:dyDescent="0.25"/>
    <row r="2039" ht="15" hidden="1" customHeight="1" x14ac:dyDescent="0.25"/>
    <row r="2040" ht="15" hidden="1" customHeight="1" x14ac:dyDescent="0.25"/>
    <row r="2041" ht="15" hidden="1" customHeight="1" x14ac:dyDescent="0.25"/>
    <row r="2042" ht="15" hidden="1" customHeight="1" x14ac:dyDescent="0.25"/>
    <row r="2043" ht="15" hidden="1" customHeight="1" x14ac:dyDescent="0.25"/>
    <row r="2044" ht="15" hidden="1" customHeight="1" x14ac:dyDescent="0.25"/>
    <row r="2045" ht="15" hidden="1" customHeight="1" x14ac:dyDescent="0.25"/>
    <row r="2046" ht="15" hidden="1" customHeight="1" x14ac:dyDescent="0.25"/>
    <row r="2047" ht="15" hidden="1" customHeight="1" x14ac:dyDescent="0.25"/>
    <row r="2048" ht="15" hidden="1" customHeight="1" x14ac:dyDescent="0.25"/>
    <row r="2049" ht="15" hidden="1" customHeight="1" x14ac:dyDescent="0.25"/>
    <row r="2050" ht="15" hidden="1" customHeight="1" x14ac:dyDescent="0.25"/>
    <row r="2051" ht="15" hidden="1" customHeight="1" x14ac:dyDescent="0.25"/>
    <row r="2052" ht="15" hidden="1" customHeight="1" x14ac:dyDescent="0.25"/>
    <row r="2053" ht="15" hidden="1" customHeight="1" x14ac:dyDescent="0.25"/>
    <row r="2054" ht="15" hidden="1" customHeight="1" x14ac:dyDescent="0.25"/>
    <row r="2055" ht="15" hidden="1" customHeight="1" x14ac:dyDescent="0.25"/>
    <row r="2056" ht="15" hidden="1" customHeight="1" x14ac:dyDescent="0.25"/>
    <row r="2057" ht="15" hidden="1" customHeight="1" x14ac:dyDescent="0.25"/>
    <row r="2058" ht="15" hidden="1" customHeight="1" x14ac:dyDescent="0.25"/>
    <row r="2059" ht="15" hidden="1" customHeight="1" x14ac:dyDescent="0.25"/>
    <row r="2060" ht="15" hidden="1" customHeight="1" x14ac:dyDescent="0.25"/>
    <row r="2061" ht="15" hidden="1" customHeight="1" x14ac:dyDescent="0.25"/>
    <row r="2062" ht="15" hidden="1" customHeight="1" x14ac:dyDescent="0.25"/>
    <row r="2063" ht="15" hidden="1" customHeight="1" x14ac:dyDescent="0.25"/>
    <row r="2064" ht="15" hidden="1" customHeight="1" x14ac:dyDescent="0.25"/>
    <row r="2065" ht="15" hidden="1" customHeight="1" x14ac:dyDescent="0.25"/>
    <row r="2066" ht="15" hidden="1" customHeight="1" x14ac:dyDescent="0.25"/>
    <row r="2067" ht="15" hidden="1" customHeight="1" x14ac:dyDescent="0.25"/>
    <row r="2068" ht="15" hidden="1" customHeight="1" x14ac:dyDescent="0.25"/>
    <row r="2069" ht="15" hidden="1" customHeight="1" x14ac:dyDescent="0.25"/>
    <row r="2070" ht="15" hidden="1" customHeight="1" x14ac:dyDescent="0.25"/>
    <row r="2071" ht="15" hidden="1" customHeight="1" x14ac:dyDescent="0.25"/>
    <row r="2072" ht="15" hidden="1" customHeight="1" x14ac:dyDescent="0.25"/>
    <row r="2073" ht="15" hidden="1" customHeight="1" x14ac:dyDescent="0.25"/>
    <row r="2074" ht="15" hidden="1" customHeight="1" x14ac:dyDescent="0.25"/>
    <row r="2075" ht="15" hidden="1" customHeight="1" x14ac:dyDescent="0.25"/>
    <row r="2076" ht="15" hidden="1" customHeight="1" x14ac:dyDescent="0.25"/>
    <row r="2077" ht="15" hidden="1" customHeight="1" x14ac:dyDescent="0.25"/>
    <row r="2078" ht="15" hidden="1" customHeight="1" x14ac:dyDescent="0.25"/>
    <row r="2079" ht="15" hidden="1" customHeight="1" x14ac:dyDescent="0.25"/>
    <row r="2080" ht="15" hidden="1" customHeight="1" x14ac:dyDescent="0.25"/>
    <row r="2081" ht="15" hidden="1" customHeight="1" x14ac:dyDescent="0.25"/>
    <row r="2082" ht="15" hidden="1" customHeight="1" x14ac:dyDescent="0.25"/>
    <row r="2083" ht="15" hidden="1" customHeight="1" x14ac:dyDescent="0.25"/>
    <row r="2084" ht="15" hidden="1" customHeight="1" x14ac:dyDescent="0.25"/>
    <row r="2085" ht="15" hidden="1" customHeight="1" x14ac:dyDescent="0.25"/>
    <row r="2086" ht="15" hidden="1" customHeight="1" x14ac:dyDescent="0.25"/>
    <row r="2087" ht="15" hidden="1" customHeight="1" x14ac:dyDescent="0.25"/>
    <row r="2088" ht="15" hidden="1" customHeight="1" x14ac:dyDescent="0.25"/>
    <row r="2089" ht="15" hidden="1" customHeight="1" x14ac:dyDescent="0.25"/>
    <row r="2090" ht="15" hidden="1" customHeight="1" x14ac:dyDescent="0.25"/>
    <row r="2091" ht="15" hidden="1" customHeight="1" x14ac:dyDescent="0.25"/>
    <row r="2092" ht="15" hidden="1" customHeight="1" x14ac:dyDescent="0.25"/>
    <row r="2093" ht="15" hidden="1" customHeight="1" x14ac:dyDescent="0.25"/>
    <row r="2094" ht="15" hidden="1" customHeight="1" x14ac:dyDescent="0.25"/>
    <row r="2095" ht="15" hidden="1" customHeight="1" x14ac:dyDescent="0.25"/>
    <row r="2096" ht="15" hidden="1" customHeight="1" x14ac:dyDescent="0.25"/>
    <row r="2097" ht="15" hidden="1" customHeight="1" x14ac:dyDescent="0.25"/>
    <row r="2098" ht="15" hidden="1" customHeight="1" x14ac:dyDescent="0.25"/>
    <row r="2099" ht="15" hidden="1" customHeight="1" x14ac:dyDescent="0.25"/>
    <row r="2100" ht="15" hidden="1" customHeight="1" x14ac:dyDescent="0.25"/>
    <row r="2101" ht="15" hidden="1" customHeight="1" x14ac:dyDescent="0.25"/>
    <row r="2102" ht="15" hidden="1" customHeight="1" x14ac:dyDescent="0.25"/>
    <row r="2103" ht="15" hidden="1" customHeight="1" x14ac:dyDescent="0.25"/>
    <row r="2104" ht="15" hidden="1" customHeight="1" x14ac:dyDescent="0.25"/>
    <row r="2105" ht="15" hidden="1" customHeight="1" x14ac:dyDescent="0.25"/>
    <row r="2106" ht="15" hidden="1" customHeight="1" x14ac:dyDescent="0.25"/>
    <row r="2107" ht="15" hidden="1" customHeight="1" x14ac:dyDescent="0.25"/>
    <row r="2108" ht="15" hidden="1" customHeight="1" x14ac:dyDescent="0.25"/>
    <row r="2109" ht="15" hidden="1" customHeight="1" x14ac:dyDescent="0.25"/>
    <row r="2110" ht="15" hidden="1" customHeight="1" x14ac:dyDescent="0.25"/>
    <row r="2111" ht="15" hidden="1" customHeight="1" x14ac:dyDescent="0.25"/>
    <row r="2112" ht="15" hidden="1" customHeight="1" x14ac:dyDescent="0.25"/>
    <row r="2113" ht="15" hidden="1" customHeight="1" x14ac:dyDescent="0.25"/>
    <row r="2114" ht="15" hidden="1" customHeight="1" x14ac:dyDescent="0.25"/>
    <row r="2115" ht="15" hidden="1" customHeight="1" x14ac:dyDescent="0.25"/>
    <row r="2116" ht="15" hidden="1" customHeight="1" x14ac:dyDescent="0.25"/>
    <row r="2117" ht="15" hidden="1" customHeight="1" x14ac:dyDescent="0.25"/>
    <row r="2118" ht="15" hidden="1" customHeight="1" x14ac:dyDescent="0.25"/>
    <row r="2119" ht="15" hidden="1" customHeight="1" x14ac:dyDescent="0.25"/>
    <row r="2120" ht="15" hidden="1" customHeight="1" x14ac:dyDescent="0.25"/>
    <row r="2121" ht="15" hidden="1" customHeight="1" x14ac:dyDescent="0.25"/>
    <row r="2122" ht="15" hidden="1" customHeight="1" x14ac:dyDescent="0.25"/>
    <row r="2123" ht="15" hidden="1" customHeight="1" x14ac:dyDescent="0.25"/>
    <row r="2124" ht="15" hidden="1" customHeight="1" x14ac:dyDescent="0.25"/>
    <row r="2125" ht="15" hidden="1" customHeight="1" x14ac:dyDescent="0.25"/>
    <row r="2126" ht="15" hidden="1" customHeight="1" x14ac:dyDescent="0.25"/>
    <row r="2127" ht="15" hidden="1" customHeight="1" x14ac:dyDescent="0.25"/>
    <row r="2128" ht="15" hidden="1" customHeight="1" x14ac:dyDescent="0.25"/>
    <row r="2129" ht="15" hidden="1" customHeight="1" x14ac:dyDescent="0.25"/>
    <row r="2130" ht="15" hidden="1" customHeight="1" x14ac:dyDescent="0.25"/>
    <row r="2131" ht="15" hidden="1" customHeight="1" x14ac:dyDescent="0.25"/>
    <row r="2132" ht="15" hidden="1" customHeight="1" x14ac:dyDescent="0.25"/>
    <row r="2133" ht="15" hidden="1" customHeight="1" x14ac:dyDescent="0.25"/>
    <row r="2134" ht="15" hidden="1" customHeight="1" x14ac:dyDescent="0.25"/>
    <row r="2135" ht="15" hidden="1" customHeight="1" x14ac:dyDescent="0.25"/>
    <row r="2136" ht="15" hidden="1" customHeight="1" x14ac:dyDescent="0.25"/>
    <row r="2137" ht="15" hidden="1" customHeight="1" x14ac:dyDescent="0.25"/>
    <row r="2138" ht="15" hidden="1" customHeight="1" x14ac:dyDescent="0.25"/>
    <row r="2139" ht="15" hidden="1" customHeight="1" x14ac:dyDescent="0.25"/>
    <row r="2140" ht="15" hidden="1" customHeight="1" x14ac:dyDescent="0.25"/>
    <row r="2141" ht="15" hidden="1" customHeight="1" x14ac:dyDescent="0.25"/>
    <row r="2142" ht="15" hidden="1" customHeight="1" x14ac:dyDescent="0.25"/>
    <row r="2143" ht="15" hidden="1" customHeight="1" x14ac:dyDescent="0.25"/>
    <row r="2144" ht="15" hidden="1" customHeight="1" x14ac:dyDescent="0.25"/>
    <row r="2145" ht="15" hidden="1" customHeight="1" x14ac:dyDescent="0.25"/>
    <row r="2146" ht="15" hidden="1" customHeight="1" x14ac:dyDescent="0.25"/>
    <row r="2147" ht="15" hidden="1" customHeight="1" x14ac:dyDescent="0.25"/>
    <row r="2148" ht="15" hidden="1" customHeight="1" x14ac:dyDescent="0.25"/>
    <row r="2149" ht="15" hidden="1" customHeight="1" x14ac:dyDescent="0.25"/>
    <row r="2150" ht="15" hidden="1" customHeight="1" x14ac:dyDescent="0.25"/>
    <row r="2151" ht="15" hidden="1" customHeight="1" x14ac:dyDescent="0.25"/>
    <row r="2152" ht="15" hidden="1" customHeight="1" x14ac:dyDescent="0.25"/>
    <row r="2153" ht="15" hidden="1" customHeight="1" x14ac:dyDescent="0.25"/>
    <row r="2154" ht="15" hidden="1" customHeight="1" x14ac:dyDescent="0.25"/>
    <row r="2155" ht="15" hidden="1" customHeight="1" x14ac:dyDescent="0.25"/>
    <row r="2156" ht="15" hidden="1" customHeight="1" x14ac:dyDescent="0.25"/>
    <row r="2157" ht="15" hidden="1" customHeight="1" x14ac:dyDescent="0.25"/>
    <row r="2158" ht="15" hidden="1" customHeight="1" x14ac:dyDescent="0.25"/>
    <row r="2159" ht="15" hidden="1" customHeight="1" x14ac:dyDescent="0.25"/>
    <row r="2160" ht="15" hidden="1" customHeight="1" x14ac:dyDescent="0.25"/>
    <row r="2161" ht="15" hidden="1" customHeight="1" x14ac:dyDescent="0.25"/>
    <row r="2162" ht="15" hidden="1" customHeight="1" x14ac:dyDescent="0.25"/>
    <row r="2163" ht="15" hidden="1" customHeight="1" x14ac:dyDescent="0.25"/>
    <row r="2164" ht="15" hidden="1" customHeight="1" x14ac:dyDescent="0.25"/>
    <row r="2165" ht="15" hidden="1" customHeight="1" x14ac:dyDescent="0.25"/>
    <row r="2166" ht="15" hidden="1" customHeight="1" x14ac:dyDescent="0.25"/>
    <row r="2167" ht="15" hidden="1" customHeight="1" x14ac:dyDescent="0.25"/>
    <row r="2168" ht="15" hidden="1" customHeight="1" x14ac:dyDescent="0.25"/>
    <row r="2169" ht="15" hidden="1" customHeight="1" x14ac:dyDescent="0.25"/>
    <row r="2170" ht="15" hidden="1" customHeight="1" x14ac:dyDescent="0.25"/>
    <row r="2171" ht="15" hidden="1" customHeight="1" x14ac:dyDescent="0.25"/>
    <row r="2172" ht="15" hidden="1" customHeight="1" x14ac:dyDescent="0.25"/>
    <row r="2173" ht="15" hidden="1" customHeight="1" x14ac:dyDescent="0.25"/>
    <row r="2174" ht="15" hidden="1" customHeight="1" x14ac:dyDescent="0.25"/>
    <row r="2175" ht="15" hidden="1" customHeight="1" x14ac:dyDescent="0.25"/>
    <row r="2176" ht="15" hidden="1" customHeight="1" x14ac:dyDescent="0.25"/>
    <row r="2177" ht="15" hidden="1" customHeight="1" x14ac:dyDescent="0.25"/>
    <row r="2178" ht="15" hidden="1" customHeight="1" x14ac:dyDescent="0.25"/>
    <row r="2179" ht="15" hidden="1" customHeight="1" x14ac:dyDescent="0.25"/>
    <row r="2180" ht="15" hidden="1" customHeight="1" x14ac:dyDescent="0.25"/>
    <row r="2181" ht="15" hidden="1" customHeight="1" x14ac:dyDescent="0.25"/>
    <row r="2182" ht="15" hidden="1" customHeight="1" x14ac:dyDescent="0.25"/>
    <row r="2183" ht="15" hidden="1" customHeight="1" x14ac:dyDescent="0.25"/>
    <row r="2184" ht="15" hidden="1" customHeight="1" x14ac:dyDescent="0.25"/>
    <row r="2185" ht="15" hidden="1" customHeight="1" x14ac:dyDescent="0.25"/>
    <row r="2186" ht="15" hidden="1" customHeight="1" x14ac:dyDescent="0.25"/>
    <row r="2187" ht="15" hidden="1" customHeight="1" x14ac:dyDescent="0.25"/>
    <row r="2188" ht="15" hidden="1" customHeight="1" x14ac:dyDescent="0.25"/>
    <row r="2189" ht="15" hidden="1" customHeight="1" x14ac:dyDescent="0.25"/>
    <row r="2190" ht="15" hidden="1" customHeight="1" x14ac:dyDescent="0.25"/>
    <row r="2191" ht="15" hidden="1" customHeight="1" x14ac:dyDescent="0.25"/>
    <row r="2192" ht="15" hidden="1" customHeight="1" x14ac:dyDescent="0.25"/>
    <row r="2193" ht="15" hidden="1" customHeight="1" x14ac:dyDescent="0.25"/>
    <row r="2194" ht="15" hidden="1" customHeight="1" x14ac:dyDescent="0.25"/>
    <row r="2195" ht="15" hidden="1" customHeight="1" x14ac:dyDescent="0.25"/>
    <row r="2196" ht="15" hidden="1" customHeight="1" x14ac:dyDescent="0.25"/>
    <row r="2197" ht="15" hidden="1" customHeight="1" x14ac:dyDescent="0.25"/>
    <row r="2198" ht="15" hidden="1" customHeight="1" x14ac:dyDescent="0.25"/>
    <row r="2199" ht="15" hidden="1" customHeight="1" x14ac:dyDescent="0.25"/>
    <row r="2200" ht="15" hidden="1" customHeight="1" x14ac:dyDescent="0.25"/>
    <row r="2201" ht="15" hidden="1" customHeight="1" x14ac:dyDescent="0.25"/>
    <row r="2202" ht="15" hidden="1" customHeight="1" x14ac:dyDescent="0.25"/>
    <row r="2203" ht="15" hidden="1" customHeight="1" x14ac:dyDescent="0.25"/>
    <row r="2204" ht="15" hidden="1" customHeight="1" x14ac:dyDescent="0.25"/>
    <row r="2205" ht="15" hidden="1" customHeight="1" x14ac:dyDescent="0.25"/>
    <row r="2206" ht="15" hidden="1" customHeight="1" x14ac:dyDescent="0.25"/>
    <row r="2207" ht="15" hidden="1" customHeight="1" x14ac:dyDescent="0.25"/>
    <row r="2208" ht="15" hidden="1" customHeight="1" x14ac:dyDescent="0.25"/>
    <row r="2209" ht="15" hidden="1" customHeight="1" x14ac:dyDescent="0.25"/>
    <row r="2210" ht="15" hidden="1" customHeight="1" x14ac:dyDescent="0.25"/>
    <row r="2211" ht="15" hidden="1" customHeight="1" x14ac:dyDescent="0.25"/>
    <row r="2212" ht="15" hidden="1" customHeight="1" x14ac:dyDescent="0.25"/>
    <row r="2213" ht="15" hidden="1" customHeight="1" x14ac:dyDescent="0.25"/>
    <row r="2214" ht="15" hidden="1" customHeight="1" x14ac:dyDescent="0.25"/>
    <row r="2215" ht="15" hidden="1" customHeight="1" x14ac:dyDescent="0.25"/>
    <row r="2216" ht="15" hidden="1" customHeight="1" x14ac:dyDescent="0.25"/>
    <row r="2217" ht="15" hidden="1" customHeight="1" x14ac:dyDescent="0.25"/>
    <row r="2218" ht="15" hidden="1" customHeight="1" x14ac:dyDescent="0.25"/>
    <row r="2219" ht="15" hidden="1" customHeight="1" x14ac:dyDescent="0.25"/>
    <row r="2220" ht="15" hidden="1" customHeight="1" x14ac:dyDescent="0.25"/>
    <row r="2221" ht="15" hidden="1" customHeight="1" x14ac:dyDescent="0.25"/>
    <row r="2222" ht="15" hidden="1" customHeight="1" x14ac:dyDescent="0.25"/>
    <row r="2223" ht="15" hidden="1" customHeight="1" x14ac:dyDescent="0.25"/>
    <row r="2224" ht="15" hidden="1" customHeight="1" x14ac:dyDescent="0.25"/>
    <row r="2225" ht="15" hidden="1" customHeight="1" x14ac:dyDescent="0.25"/>
    <row r="2226" ht="15" hidden="1" customHeight="1" x14ac:dyDescent="0.25"/>
    <row r="2227" ht="15" hidden="1" customHeight="1" x14ac:dyDescent="0.25"/>
    <row r="2228" ht="15" hidden="1" customHeight="1" x14ac:dyDescent="0.25"/>
    <row r="2229" ht="15" hidden="1" customHeight="1" x14ac:dyDescent="0.25"/>
    <row r="2230" ht="15" hidden="1" customHeight="1" x14ac:dyDescent="0.25"/>
    <row r="2231" ht="15" hidden="1" customHeight="1" x14ac:dyDescent="0.25"/>
    <row r="2232" ht="15" hidden="1" customHeight="1" x14ac:dyDescent="0.25"/>
    <row r="2233" ht="15" hidden="1" customHeight="1" x14ac:dyDescent="0.25"/>
    <row r="2234" ht="15" hidden="1" customHeight="1" x14ac:dyDescent="0.25"/>
    <row r="2235" ht="15" hidden="1" customHeight="1" x14ac:dyDescent="0.25"/>
    <row r="2236" ht="15" hidden="1" customHeight="1" x14ac:dyDescent="0.25"/>
    <row r="2237" ht="15" hidden="1" customHeight="1" x14ac:dyDescent="0.25"/>
    <row r="2238" ht="15" hidden="1" customHeight="1" x14ac:dyDescent="0.25"/>
    <row r="2239" ht="15" hidden="1" customHeight="1" x14ac:dyDescent="0.25"/>
    <row r="2240" ht="15" hidden="1" customHeight="1" x14ac:dyDescent="0.25"/>
    <row r="2241" ht="15" hidden="1" customHeight="1" x14ac:dyDescent="0.25"/>
    <row r="2242" ht="15" hidden="1" customHeight="1" x14ac:dyDescent="0.25"/>
    <row r="2243" ht="15" hidden="1" customHeight="1" x14ac:dyDescent="0.25"/>
    <row r="2244" ht="15" hidden="1" customHeight="1" x14ac:dyDescent="0.25"/>
    <row r="2245" ht="15" hidden="1" customHeight="1" x14ac:dyDescent="0.25"/>
    <row r="2246" ht="15" hidden="1" customHeight="1" x14ac:dyDescent="0.25"/>
    <row r="2247" ht="15" hidden="1" customHeight="1" x14ac:dyDescent="0.25"/>
    <row r="2248" ht="15" hidden="1" customHeight="1" x14ac:dyDescent="0.25"/>
    <row r="2249" ht="15" hidden="1" customHeight="1" x14ac:dyDescent="0.25"/>
    <row r="2250" ht="15" hidden="1" customHeight="1" x14ac:dyDescent="0.25"/>
    <row r="2251" ht="15" hidden="1" customHeight="1" x14ac:dyDescent="0.25"/>
    <row r="2252" ht="15" hidden="1" customHeight="1" x14ac:dyDescent="0.25"/>
    <row r="2253" ht="15" hidden="1" customHeight="1" x14ac:dyDescent="0.25"/>
    <row r="2254" ht="15" hidden="1" customHeight="1" x14ac:dyDescent="0.25"/>
    <row r="2255" ht="15" hidden="1" customHeight="1" x14ac:dyDescent="0.25"/>
    <row r="2256" ht="15" hidden="1" customHeight="1" x14ac:dyDescent="0.25"/>
    <row r="2257" ht="15" hidden="1" customHeight="1" x14ac:dyDescent="0.25"/>
    <row r="2258" ht="15" hidden="1" customHeight="1" x14ac:dyDescent="0.25"/>
    <row r="2259" ht="15" hidden="1" customHeight="1" x14ac:dyDescent="0.25"/>
    <row r="2260" ht="15" hidden="1" customHeight="1" x14ac:dyDescent="0.25"/>
    <row r="2261" ht="15" hidden="1" customHeight="1" x14ac:dyDescent="0.25"/>
    <row r="2262" ht="15" hidden="1" customHeight="1" x14ac:dyDescent="0.25"/>
    <row r="2263" ht="15" hidden="1" customHeight="1" x14ac:dyDescent="0.25"/>
    <row r="2264" ht="15" hidden="1" customHeight="1" x14ac:dyDescent="0.25"/>
    <row r="2265" ht="15" hidden="1" customHeight="1" x14ac:dyDescent="0.25"/>
    <row r="2266" ht="15" hidden="1" customHeight="1" x14ac:dyDescent="0.25"/>
    <row r="2267" ht="15" hidden="1" customHeight="1" x14ac:dyDescent="0.25"/>
    <row r="2268" ht="15" hidden="1" customHeight="1" x14ac:dyDescent="0.25"/>
    <row r="2269" ht="15" hidden="1" customHeight="1" x14ac:dyDescent="0.25"/>
    <row r="2270" ht="15" hidden="1" customHeight="1" x14ac:dyDescent="0.25"/>
    <row r="2271" ht="15" hidden="1" customHeight="1" x14ac:dyDescent="0.25"/>
    <row r="2272" ht="15" hidden="1" customHeight="1" x14ac:dyDescent="0.25"/>
    <row r="2273" ht="15" hidden="1" customHeight="1" x14ac:dyDescent="0.25"/>
    <row r="2274" ht="15" hidden="1" customHeight="1" x14ac:dyDescent="0.25"/>
    <row r="2275" ht="15" hidden="1" customHeight="1" x14ac:dyDescent="0.25"/>
    <row r="2276" ht="15" hidden="1" customHeight="1" x14ac:dyDescent="0.25"/>
    <row r="2277" ht="15" hidden="1" customHeight="1" x14ac:dyDescent="0.25"/>
    <row r="2278" ht="15" hidden="1" customHeight="1" x14ac:dyDescent="0.25"/>
    <row r="2279" ht="15" hidden="1" customHeight="1" x14ac:dyDescent="0.25"/>
    <row r="2280" ht="15" hidden="1" customHeight="1" x14ac:dyDescent="0.25"/>
    <row r="2281" ht="15" hidden="1" customHeight="1" x14ac:dyDescent="0.25"/>
    <row r="2282" ht="15" hidden="1" customHeight="1" x14ac:dyDescent="0.25"/>
    <row r="2283" ht="15" hidden="1" customHeight="1" x14ac:dyDescent="0.25"/>
    <row r="2284" ht="15" hidden="1" customHeight="1" x14ac:dyDescent="0.25"/>
    <row r="2285" ht="15" hidden="1" customHeight="1" x14ac:dyDescent="0.25"/>
    <row r="2286" ht="15" hidden="1" customHeight="1" x14ac:dyDescent="0.25"/>
    <row r="2287" ht="15" hidden="1" customHeight="1" x14ac:dyDescent="0.25"/>
    <row r="2288" ht="15" hidden="1" customHeight="1" x14ac:dyDescent="0.25"/>
    <row r="2289" ht="15" hidden="1" customHeight="1" x14ac:dyDescent="0.25"/>
    <row r="2290" ht="15" hidden="1" customHeight="1" x14ac:dyDescent="0.25"/>
    <row r="2291" ht="15" hidden="1" customHeight="1" x14ac:dyDescent="0.25"/>
    <row r="2292" ht="15" hidden="1" customHeight="1" x14ac:dyDescent="0.25"/>
    <row r="2293" ht="15" hidden="1" customHeight="1" x14ac:dyDescent="0.25"/>
    <row r="2294" ht="15" hidden="1" customHeight="1" x14ac:dyDescent="0.25"/>
    <row r="2295" ht="15" hidden="1" customHeight="1" x14ac:dyDescent="0.25"/>
    <row r="2296" ht="15" hidden="1" customHeight="1" x14ac:dyDescent="0.25"/>
    <row r="2297" ht="15" hidden="1" customHeight="1" x14ac:dyDescent="0.25"/>
    <row r="2298" ht="15" hidden="1" customHeight="1" x14ac:dyDescent="0.25"/>
    <row r="2299" ht="15" hidden="1" customHeight="1" x14ac:dyDescent="0.25"/>
    <row r="2300" ht="15" hidden="1" customHeight="1" x14ac:dyDescent="0.25"/>
    <row r="2301" ht="15" hidden="1" customHeight="1" x14ac:dyDescent="0.25"/>
    <row r="2302" ht="15" hidden="1" customHeight="1" x14ac:dyDescent="0.25"/>
    <row r="2303" ht="15" hidden="1" customHeight="1" x14ac:dyDescent="0.25"/>
    <row r="2304" ht="15" hidden="1" customHeight="1" x14ac:dyDescent="0.25"/>
    <row r="2305" ht="15" hidden="1" customHeight="1" x14ac:dyDescent="0.25"/>
    <row r="2306" ht="15" hidden="1" customHeight="1" x14ac:dyDescent="0.25"/>
    <row r="2307" ht="15" hidden="1" customHeight="1" x14ac:dyDescent="0.25"/>
    <row r="2308" ht="15" hidden="1" customHeight="1" x14ac:dyDescent="0.25"/>
    <row r="2309" ht="15" hidden="1" customHeight="1" x14ac:dyDescent="0.25"/>
    <row r="2310" ht="15" hidden="1" customHeight="1" x14ac:dyDescent="0.25"/>
    <row r="2311" ht="15" hidden="1" customHeight="1" x14ac:dyDescent="0.25"/>
    <row r="2312" ht="15" hidden="1" customHeight="1" x14ac:dyDescent="0.25"/>
    <row r="2313" ht="15" hidden="1" customHeight="1" x14ac:dyDescent="0.25"/>
    <row r="2314" ht="15" hidden="1" customHeight="1" x14ac:dyDescent="0.25"/>
    <row r="2315" ht="15" hidden="1" customHeight="1" x14ac:dyDescent="0.25"/>
    <row r="2316" ht="15" hidden="1" customHeight="1" x14ac:dyDescent="0.25"/>
    <row r="2317" ht="15" hidden="1" customHeight="1" x14ac:dyDescent="0.25"/>
    <row r="2318" ht="15" hidden="1" customHeight="1" x14ac:dyDescent="0.25"/>
    <row r="2319" ht="15" hidden="1" customHeight="1" x14ac:dyDescent="0.25"/>
    <row r="2320" ht="15" hidden="1" customHeight="1" x14ac:dyDescent="0.25"/>
    <row r="2321" ht="15" hidden="1" customHeight="1" x14ac:dyDescent="0.25"/>
    <row r="2322" ht="15" hidden="1" customHeight="1" x14ac:dyDescent="0.25"/>
    <row r="2323" ht="15" hidden="1" customHeight="1" x14ac:dyDescent="0.25"/>
    <row r="2324" ht="15" hidden="1" customHeight="1" x14ac:dyDescent="0.25"/>
    <row r="2325" ht="15" hidden="1" customHeight="1" x14ac:dyDescent="0.25"/>
    <row r="2326" ht="15" hidden="1" customHeight="1" x14ac:dyDescent="0.25"/>
    <row r="2327" ht="15" hidden="1" customHeight="1" x14ac:dyDescent="0.25"/>
    <row r="2328" ht="15" hidden="1" customHeight="1" x14ac:dyDescent="0.25"/>
    <row r="2329" ht="15" hidden="1" customHeight="1" x14ac:dyDescent="0.25"/>
    <row r="2330" ht="15" hidden="1" customHeight="1" x14ac:dyDescent="0.25"/>
    <row r="2331" ht="15" hidden="1" customHeight="1" x14ac:dyDescent="0.25"/>
    <row r="2332" ht="15" hidden="1" customHeight="1" x14ac:dyDescent="0.25"/>
    <row r="2333" ht="15" hidden="1" customHeight="1" x14ac:dyDescent="0.25"/>
    <row r="2334" ht="15" hidden="1" customHeight="1" x14ac:dyDescent="0.25"/>
    <row r="2335" ht="15" hidden="1" customHeight="1" x14ac:dyDescent="0.25"/>
    <row r="2336" ht="15" hidden="1" customHeight="1" x14ac:dyDescent="0.25"/>
    <row r="2337" ht="15" hidden="1" customHeight="1" x14ac:dyDescent="0.25"/>
    <row r="2338" ht="15" hidden="1" customHeight="1" x14ac:dyDescent="0.25"/>
    <row r="2339" ht="15" hidden="1" customHeight="1" x14ac:dyDescent="0.25"/>
    <row r="2340" ht="15" hidden="1" customHeight="1" x14ac:dyDescent="0.25"/>
    <row r="2341" ht="15" hidden="1" customHeight="1" x14ac:dyDescent="0.25"/>
    <row r="2342" ht="15" hidden="1" customHeight="1" x14ac:dyDescent="0.25"/>
    <row r="2343" ht="15" hidden="1" customHeight="1" x14ac:dyDescent="0.25"/>
    <row r="2344" ht="15" hidden="1" customHeight="1" x14ac:dyDescent="0.25"/>
    <row r="2345" ht="15" hidden="1" customHeight="1" x14ac:dyDescent="0.25"/>
    <row r="2346" ht="15" hidden="1" customHeight="1" x14ac:dyDescent="0.25"/>
    <row r="2347" ht="15" hidden="1" customHeight="1" x14ac:dyDescent="0.25"/>
    <row r="2348" ht="15" hidden="1" customHeight="1" x14ac:dyDescent="0.25"/>
    <row r="2349" ht="15" hidden="1" customHeight="1" x14ac:dyDescent="0.25"/>
    <row r="2350" ht="15" hidden="1" customHeight="1" x14ac:dyDescent="0.25"/>
    <row r="2351" ht="15" hidden="1" customHeight="1" x14ac:dyDescent="0.25"/>
    <row r="2352" ht="15" hidden="1" customHeight="1" x14ac:dyDescent="0.25"/>
    <row r="2353" ht="15" hidden="1" customHeight="1" x14ac:dyDescent="0.25"/>
    <row r="2354" ht="15" hidden="1" customHeight="1" x14ac:dyDescent="0.25"/>
    <row r="2355" ht="15" hidden="1" customHeight="1" x14ac:dyDescent="0.25"/>
    <row r="2356" ht="15" hidden="1" customHeight="1" x14ac:dyDescent="0.25"/>
    <row r="2357" ht="15" hidden="1" customHeight="1" x14ac:dyDescent="0.25"/>
    <row r="2358" ht="15" hidden="1" customHeight="1" x14ac:dyDescent="0.25"/>
    <row r="2359" ht="15" hidden="1" customHeight="1" x14ac:dyDescent="0.25"/>
    <row r="2360" ht="15" hidden="1" customHeight="1" x14ac:dyDescent="0.25"/>
    <row r="2361" ht="15" hidden="1" customHeight="1" x14ac:dyDescent="0.25"/>
    <row r="2362" ht="15" hidden="1" customHeight="1" x14ac:dyDescent="0.25"/>
    <row r="2363" ht="15" hidden="1" customHeight="1" x14ac:dyDescent="0.25"/>
    <row r="2364" ht="15" hidden="1" customHeight="1" x14ac:dyDescent="0.25"/>
    <row r="2365" ht="15" hidden="1" customHeight="1" x14ac:dyDescent="0.25"/>
    <row r="2366" ht="15" hidden="1" customHeight="1" x14ac:dyDescent="0.25"/>
    <row r="2367" ht="15" hidden="1" customHeight="1" x14ac:dyDescent="0.25"/>
    <row r="2368" ht="15" hidden="1" customHeight="1" x14ac:dyDescent="0.25"/>
    <row r="2369" ht="15" hidden="1" customHeight="1" x14ac:dyDescent="0.25"/>
    <row r="2370" ht="15" hidden="1" customHeight="1" x14ac:dyDescent="0.25"/>
    <row r="2371" ht="15" hidden="1" customHeight="1" x14ac:dyDescent="0.25"/>
    <row r="2372" ht="15" hidden="1" customHeight="1" x14ac:dyDescent="0.25"/>
    <row r="2373" ht="15" hidden="1" customHeight="1" x14ac:dyDescent="0.25"/>
    <row r="2374" ht="15" hidden="1" customHeight="1" x14ac:dyDescent="0.25"/>
    <row r="2375" ht="15" hidden="1" customHeight="1" x14ac:dyDescent="0.25"/>
    <row r="2376" ht="15" hidden="1" customHeight="1" x14ac:dyDescent="0.25"/>
    <row r="2377" ht="15" hidden="1" customHeight="1" x14ac:dyDescent="0.25"/>
    <row r="2378" ht="15" hidden="1" customHeight="1" x14ac:dyDescent="0.25"/>
    <row r="2379" ht="15" hidden="1" customHeight="1" x14ac:dyDescent="0.25"/>
    <row r="2380" ht="15" hidden="1" customHeight="1" x14ac:dyDescent="0.25"/>
    <row r="2381" ht="15" hidden="1" customHeight="1" x14ac:dyDescent="0.25"/>
    <row r="2382" ht="15" hidden="1" customHeight="1" x14ac:dyDescent="0.25"/>
    <row r="2383" ht="15" hidden="1" customHeight="1" x14ac:dyDescent="0.25"/>
    <row r="2384" ht="15" hidden="1" customHeight="1" x14ac:dyDescent="0.25"/>
    <row r="2385" ht="15" hidden="1" customHeight="1" x14ac:dyDescent="0.25"/>
    <row r="2386" ht="15" hidden="1" customHeight="1" x14ac:dyDescent="0.25"/>
    <row r="2387" ht="15" hidden="1" customHeight="1" x14ac:dyDescent="0.25"/>
    <row r="2388" ht="15" hidden="1" customHeight="1" x14ac:dyDescent="0.25"/>
    <row r="2389" ht="15" hidden="1" customHeight="1" x14ac:dyDescent="0.25"/>
    <row r="2390" ht="15" hidden="1" customHeight="1" x14ac:dyDescent="0.25"/>
    <row r="2391" ht="15" hidden="1" customHeight="1" x14ac:dyDescent="0.25"/>
    <row r="2392" ht="15" hidden="1" customHeight="1" x14ac:dyDescent="0.25"/>
    <row r="2393" ht="15" hidden="1" customHeight="1" x14ac:dyDescent="0.25"/>
    <row r="2394" ht="15" hidden="1" customHeight="1" x14ac:dyDescent="0.25"/>
    <row r="2395" ht="15" hidden="1" customHeight="1" x14ac:dyDescent="0.25"/>
    <row r="2396" ht="15" hidden="1" customHeight="1" x14ac:dyDescent="0.25"/>
    <row r="2397" ht="15" hidden="1" customHeight="1" x14ac:dyDescent="0.25"/>
    <row r="2398" ht="15" hidden="1" customHeight="1" x14ac:dyDescent="0.25"/>
    <row r="2399" ht="15" hidden="1" customHeight="1" x14ac:dyDescent="0.25"/>
    <row r="2400" ht="15" hidden="1" customHeight="1" x14ac:dyDescent="0.25"/>
    <row r="2401" ht="15" hidden="1" customHeight="1" x14ac:dyDescent="0.25"/>
    <row r="2402" ht="15" hidden="1" customHeight="1" x14ac:dyDescent="0.25"/>
    <row r="2403" ht="15" hidden="1" customHeight="1" x14ac:dyDescent="0.25"/>
    <row r="2404" ht="15" hidden="1" customHeight="1" x14ac:dyDescent="0.25"/>
    <row r="2405" ht="15" hidden="1" customHeight="1" x14ac:dyDescent="0.25"/>
    <row r="2406" ht="15" hidden="1" customHeight="1" x14ac:dyDescent="0.25"/>
    <row r="2407" ht="15" hidden="1" customHeight="1" x14ac:dyDescent="0.25"/>
    <row r="2408" ht="15" hidden="1" customHeight="1" x14ac:dyDescent="0.25"/>
    <row r="2409" ht="15" hidden="1" customHeight="1" x14ac:dyDescent="0.25"/>
    <row r="2410" ht="15" hidden="1" customHeight="1" x14ac:dyDescent="0.25"/>
    <row r="2411" ht="15" hidden="1" customHeight="1" x14ac:dyDescent="0.25"/>
    <row r="2412" ht="15" hidden="1" customHeight="1" x14ac:dyDescent="0.25"/>
    <row r="2413" ht="15" hidden="1" customHeight="1" x14ac:dyDescent="0.25"/>
    <row r="2414" ht="15" hidden="1" customHeight="1" x14ac:dyDescent="0.25"/>
    <row r="2415" ht="15" hidden="1" customHeight="1" x14ac:dyDescent="0.25"/>
    <row r="2416" ht="15" hidden="1" customHeight="1" x14ac:dyDescent="0.25"/>
    <row r="2417" ht="15" hidden="1" customHeight="1" x14ac:dyDescent="0.25"/>
    <row r="2418" ht="15" hidden="1" customHeight="1" x14ac:dyDescent="0.25"/>
    <row r="2419" ht="15" hidden="1" customHeight="1" x14ac:dyDescent="0.25"/>
    <row r="2420" ht="15" hidden="1" customHeight="1" x14ac:dyDescent="0.25"/>
    <row r="2421" ht="15" hidden="1" customHeight="1" x14ac:dyDescent="0.25"/>
    <row r="2422" ht="15" hidden="1" customHeight="1" x14ac:dyDescent="0.25"/>
    <row r="2423" ht="15" hidden="1" customHeight="1" x14ac:dyDescent="0.25"/>
    <row r="2424" ht="15" hidden="1" customHeight="1" x14ac:dyDescent="0.25"/>
    <row r="2425" ht="15" hidden="1" customHeight="1" x14ac:dyDescent="0.25"/>
    <row r="2426" ht="15" hidden="1" customHeight="1" x14ac:dyDescent="0.25"/>
    <row r="2427" ht="15" hidden="1" customHeight="1" x14ac:dyDescent="0.25"/>
    <row r="2428" ht="15" hidden="1" customHeight="1" x14ac:dyDescent="0.25"/>
    <row r="2429" ht="15" hidden="1" customHeight="1" x14ac:dyDescent="0.25"/>
    <row r="2430" ht="15" hidden="1" customHeight="1" x14ac:dyDescent="0.25"/>
    <row r="2431" ht="15" hidden="1" customHeight="1" x14ac:dyDescent="0.25"/>
    <row r="2432" ht="15" hidden="1" customHeight="1" x14ac:dyDescent="0.25"/>
    <row r="2433" ht="15" hidden="1" customHeight="1" x14ac:dyDescent="0.25"/>
    <row r="2434" ht="15" hidden="1" customHeight="1" x14ac:dyDescent="0.25"/>
    <row r="2435" ht="15" hidden="1" customHeight="1" x14ac:dyDescent="0.25"/>
    <row r="2436" ht="15" hidden="1" customHeight="1" x14ac:dyDescent="0.25"/>
    <row r="2437" ht="15" hidden="1" customHeight="1" x14ac:dyDescent="0.25"/>
    <row r="2438" ht="15" hidden="1" customHeight="1" x14ac:dyDescent="0.25"/>
    <row r="2439" ht="15" hidden="1" customHeight="1" x14ac:dyDescent="0.25"/>
    <row r="2440" ht="15" hidden="1" customHeight="1" x14ac:dyDescent="0.25"/>
    <row r="2441" ht="15" hidden="1" customHeight="1" x14ac:dyDescent="0.25"/>
    <row r="2442" ht="15" hidden="1" customHeight="1" x14ac:dyDescent="0.25"/>
    <row r="2443" ht="15" hidden="1" customHeight="1" x14ac:dyDescent="0.25"/>
    <row r="2444" ht="15" hidden="1" customHeight="1" x14ac:dyDescent="0.25"/>
    <row r="2445" ht="15" hidden="1" customHeight="1" x14ac:dyDescent="0.25"/>
    <row r="2446" ht="15" hidden="1" customHeight="1" x14ac:dyDescent="0.25"/>
    <row r="2447" ht="15" hidden="1" customHeight="1" x14ac:dyDescent="0.25"/>
    <row r="2448" ht="15" hidden="1" customHeight="1" x14ac:dyDescent="0.25"/>
    <row r="2449" ht="15" hidden="1" customHeight="1" x14ac:dyDescent="0.25"/>
    <row r="2450" ht="15" hidden="1" customHeight="1" x14ac:dyDescent="0.25"/>
    <row r="2451" ht="15" hidden="1" customHeight="1" x14ac:dyDescent="0.25"/>
    <row r="2452" ht="15" hidden="1" customHeight="1" x14ac:dyDescent="0.25"/>
    <row r="2453" ht="15" hidden="1" customHeight="1" x14ac:dyDescent="0.25"/>
    <row r="2454" ht="15" hidden="1" customHeight="1" x14ac:dyDescent="0.25"/>
    <row r="2455" ht="15" hidden="1" customHeight="1" x14ac:dyDescent="0.25"/>
    <row r="2456" ht="15" hidden="1" customHeight="1" x14ac:dyDescent="0.25"/>
    <row r="2457" ht="15" hidden="1" customHeight="1" x14ac:dyDescent="0.25"/>
    <row r="2458" ht="15" hidden="1" customHeight="1" x14ac:dyDescent="0.25"/>
    <row r="2459" ht="15" hidden="1" customHeight="1" x14ac:dyDescent="0.25"/>
    <row r="2460" ht="15" hidden="1" customHeight="1" x14ac:dyDescent="0.25"/>
    <row r="2461" ht="15" hidden="1" customHeight="1" x14ac:dyDescent="0.25"/>
    <row r="2462" ht="15" hidden="1" customHeight="1" x14ac:dyDescent="0.25"/>
    <row r="2463" ht="15" hidden="1" customHeight="1" x14ac:dyDescent="0.25"/>
    <row r="2464" ht="15" hidden="1" customHeight="1" x14ac:dyDescent="0.25"/>
    <row r="2465" ht="15" hidden="1" customHeight="1" x14ac:dyDescent="0.25"/>
    <row r="2466" ht="15" hidden="1" customHeight="1" x14ac:dyDescent="0.25"/>
    <row r="2467" ht="15" hidden="1" customHeight="1" x14ac:dyDescent="0.25"/>
    <row r="2468" ht="15" hidden="1" customHeight="1" x14ac:dyDescent="0.25"/>
    <row r="2469" ht="15" hidden="1" customHeight="1" x14ac:dyDescent="0.25"/>
    <row r="2470" ht="15" hidden="1" customHeight="1" x14ac:dyDescent="0.25"/>
    <row r="2471" ht="15" hidden="1" customHeight="1" x14ac:dyDescent="0.25"/>
    <row r="2472" ht="15" hidden="1" customHeight="1" x14ac:dyDescent="0.25"/>
    <row r="2473" ht="15" hidden="1" customHeight="1" x14ac:dyDescent="0.25"/>
    <row r="2474" ht="15" hidden="1" customHeight="1" x14ac:dyDescent="0.25"/>
    <row r="2475" ht="15" hidden="1" customHeight="1" x14ac:dyDescent="0.25"/>
    <row r="2476" ht="15" hidden="1" customHeight="1" x14ac:dyDescent="0.25"/>
    <row r="2477" ht="15" hidden="1" customHeight="1" x14ac:dyDescent="0.25"/>
    <row r="2478" ht="15" hidden="1" customHeight="1" x14ac:dyDescent="0.25"/>
    <row r="2479" ht="15" hidden="1" customHeight="1" x14ac:dyDescent="0.25"/>
    <row r="2480" ht="15" hidden="1" customHeight="1" x14ac:dyDescent="0.25"/>
    <row r="2481" ht="15" hidden="1" customHeight="1" x14ac:dyDescent="0.25"/>
    <row r="2482" ht="15" hidden="1" customHeight="1" x14ac:dyDescent="0.25"/>
    <row r="2483" ht="15" hidden="1" customHeight="1" x14ac:dyDescent="0.25"/>
    <row r="2484" ht="15" hidden="1" customHeight="1" x14ac:dyDescent="0.25"/>
    <row r="2485" ht="15" hidden="1" customHeight="1" x14ac:dyDescent="0.25"/>
  </sheetData>
  <sheetProtection password="DE42" sheet="1" objects="1" scenarios="1"/>
  <mergeCells count="191">
    <mergeCell ref="C213:AD213"/>
    <mergeCell ref="C216:AD216"/>
    <mergeCell ref="C219:AD219"/>
    <mergeCell ref="C16:AD16"/>
    <mergeCell ref="C17:AD17"/>
    <mergeCell ref="C18:AD18"/>
    <mergeCell ref="C19:AD19"/>
    <mergeCell ref="C20:AD20"/>
    <mergeCell ref="C21:AD21"/>
    <mergeCell ref="C22:AD22"/>
    <mergeCell ref="C23:AD23"/>
    <mergeCell ref="C24:AD24"/>
    <mergeCell ref="C25:AD25"/>
    <mergeCell ref="C26:AD26"/>
    <mergeCell ref="C27:AD27"/>
    <mergeCell ref="C28:AD28"/>
    <mergeCell ref="C198:AD198"/>
    <mergeCell ref="C201:AD201"/>
    <mergeCell ref="C204:AD204"/>
    <mergeCell ref="C207:AD207"/>
    <mergeCell ref="C210:AD210"/>
    <mergeCell ref="C190:AD190"/>
    <mergeCell ref="C192:AD192"/>
    <mergeCell ref="C195:AD195"/>
    <mergeCell ref="C173:AD173"/>
    <mergeCell ref="C176:AD176"/>
    <mergeCell ref="C179:AD179"/>
    <mergeCell ref="C186:AD186"/>
    <mergeCell ref="C189:AD189"/>
    <mergeCell ref="C153:AD153"/>
    <mergeCell ref="C159:AD159"/>
    <mergeCell ref="C162:AD162"/>
    <mergeCell ref="C165:AD165"/>
    <mergeCell ref="C171:AD171"/>
    <mergeCell ref="C168:AD168"/>
    <mergeCell ref="C183:AD183"/>
    <mergeCell ref="C141:AD141"/>
    <mergeCell ref="C144:AD144"/>
    <mergeCell ref="C147:AD147"/>
    <mergeCell ref="C150:AD150"/>
    <mergeCell ref="C156:AD156"/>
    <mergeCell ref="C126:AD126"/>
    <mergeCell ref="C129:AD129"/>
    <mergeCell ref="C132:AD132"/>
    <mergeCell ref="C135:AD135"/>
    <mergeCell ref="C138:AD138"/>
    <mergeCell ref="C113:AD113"/>
    <mergeCell ref="C116:AD116"/>
    <mergeCell ref="C120:AD120"/>
    <mergeCell ref="C123:AD123"/>
    <mergeCell ref="C98:AD98"/>
    <mergeCell ref="C101:AD101"/>
    <mergeCell ref="C104:AD104"/>
    <mergeCell ref="C107:AD107"/>
    <mergeCell ref="C110:AD110"/>
    <mergeCell ref="C83:AD83"/>
    <mergeCell ref="C86:AD86"/>
    <mergeCell ref="C89:AD89"/>
    <mergeCell ref="C92:AD92"/>
    <mergeCell ref="C95:AD95"/>
    <mergeCell ref="C61:AD61"/>
    <mergeCell ref="C64:AD64"/>
    <mergeCell ref="C67:AD67"/>
    <mergeCell ref="C70:AD70"/>
    <mergeCell ref="C80:AD80"/>
    <mergeCell ref="C73:AD73"/>
    <mergeCell ref="C76:AD76"/>
    <mergeCell ref="C77:AD77"/>
    <mergeCell ref="C13:AD13"/>
    <mergeCell ref="C55:AD55"/>
    <mergeCell ref="C58:AD58"/>
    <mergeCell ref="C29:AD29"/>
    <mergeCell ref="C30:AD30"/>
    <mergeCell ref="C31:AD31"/>
    <mergeCell ref="C32:AD32"/>
    <mergeCell ref="C33:AD33"/>
    <mergeCell ref="C34:AD34"/>
    <mergeCell ref="C35:AD35"/>
    <mergeCell ref="C36:AD36"/>
    <mergeCell ref="C37:AD37"/>
    <mergeCell ref="C38:AD38"/>
    <mergeCell ref="C39:AD39"/>
    <mergeCell ref="C45:AD45"/>
    <mergeCell ref="C46:AD46"/>
    <mergeCell ref="C47:AD47"/>
    <mergeCell ref="C48:AD48"/>
    <mergeCell ref="C49:AD49"/>
    <mergeCell ref="C40:AD40"/>
    <mergeCell ref="C41:AD41"/>
    <mergeCell ref="C42:AD42"/>
    <mergeCell ref="C43:AD43"/>
    <mergeCell ref="C44:AD44"/>
    <mergeCell ref="C1469:AD1469"/>
    <mergeCell ref="C1439:AD1439"/>
    <mergeCell ref="C1443:AD1443"/>
    <mergeCell ref="C1446:AD1446"/>
    <mergeCell ref="C1450:AD1450"/>
    <mergeCell ref="C1454:AD1454"/>
    <mergeCell ref="C1457:AD1457"/>
    <mergeCell ref="C1460:AD1460"/>
    <mergeCell ref="C1463:AD1463"/>
    <mergeCell ref="C1467:AD1467"/>
    <mergeCell ref="C1448:AD1448"/>
    <mergeCell ref="C1452:AD1452"/>
    <mergeCell ref="C1465:AD1465"/>
    <mergeCell ref="C1441:AD1441"/>
    <mergeCell ref="C1436:AD1436"/>
    <mergeCell ref="C1403:AD1403"/>
    <mergeCell ref="C1406:AD1406"/>
    <mergeCell ref="C1409:AD1409"/>
    <mergeCell ref="C1412:AD1412"/>
    <mergeCell ref="C1415:AD1415"/>
    <mergeCell ref="C1418:AD1418"/>
    <mergeCell ref="C1421:AD1421"/>
    <mergeCell ref="C1424:AD1424"/>
    <mergeCell ref="C1427:AD1427"/>
    <mergeCell ref="C1430:AD1430"/>
    <mergeCell ref="C1433:AD1433"/>
    <mergeCell ref="D1359:AD1359"/>
    <mergeCell ref="C1400:AD1400"/>
    <mergeCell ref="D1363:AD1363"/>
    <mergeCell ref="C1366:AD1366"/>
    <mergeCell ref="C1369:AD1369"/>
    <mergeCell ref="C1372:AD1372"/>
    <mergeCell ref="C1378:AD1378"/>
    <mergeCell ref="C1381:AD1381"/>
    <mergeCell ref="C1384:AD1384"/>
    <mergeCell ref="C1387:AD1387"/>
    <mergeCell ref="C1391:AD1391"/>
    <mergeCell ref="C1394:AD1394"/>
    <mergeCell ref="C1397:AD1397"/>
    <mergeCell ref="C1389:AD1389"/>
    <mergeCell ref="C1376:AD1376"/>
    <mergeCell ref="C1374:AD1374"/>
    <mergeCell ref="D1349:AD1349"/>
    <mergeCell ref="D1351:AD1351"/>
    <mergeCell ref="C1471:AD1471"/>
    <mergeCell ref="B1:AD6"/>
    <mergeCell ref="B10:AD10"/>
    <mergeCell ref="C1281:AD1281"/>
    <mergeCell ref="C1284:AD1284"/>
    <mergeCell ref="C1285:AD1285"/>
    <mergeCell ref="AA7:AD7"/>
    <mergeCell ref="B8:L8"/>
    <mergeCell ref="C1332:AD1332"/>
    <mergeCell ref="C1320:AD1320"/>
    <mergeCell ref="C1323:AD1323"/>
    <mergeCell ref="C1326:AD1326"/>
    <mergeCell ref="C1329:AD1329"/>
    <mergeCell ref="D1361:AD1361"/>
    <mergeCell ref="C1335:AD1335"/>
    <mergeCell ref="C1338:AD1338"/>
    <mergeCell ref="C1286:AD1286"/>
    <mergeCell ref="C1287:AD1287"/>
    <mergeCell ref="C1288:AD1288"/>
    <mergeCell ref="D1353:AD1353"/>
    <mergeCell ref="D1355:AD1355"/>
    <mergeCell ref="D1357:AD1357"/>
    <mergeCell ref="C1292:AD1292"/>
    <mergeCell ref="C1293:AD1293"/>
    <mergeCell ref="C1294:AD1294"/>
    <mergeCell ref="C1295:AD1295"/>
    <mergeCell ref="C1296:AD1296"/>
    <mergeCell ref="C1297:AD1297"/>
    <mergeCell ref="C1341:AD1341"/>
    <mergeCell ref="C1344:AD1344"/>
    <mergeCell ref="D1347:AD1347"/>
    <mergeCell ref="C52:AD52"/>
    <mergeCell ref="C1307:AD1307"/>
    <mergeCell ref="C1308:AD1308"/>
    <mergeCell ref="C1309:AD1309"/>
    <mergeCell ref="C1310:AD1310"/>
    <mergeCell ref="C1316:AD1316"/>
    <mergeCell ref="C1317:AD1317"/>
    <mergeCell ref="C1311:AD1311"/>
    <mergeCell ref="C1312:AD1312"/>
    <mergeCell ref="C1313:AD1313"/>
    <mergeCell ref="C1314:AD1314"/>
    <mergeCell ref="C1315:AD1315"/>
    <mergeCell ref="C1298:AD1298"/>
    <mergeCell ref="C1299:AD1299"/>
    <mergeCell ref="C1300:AD1300"/>
    <mergeCell ref="C1301:AD1301"/>
    <mergeCell ref="C1302:AD1302"/>
    <mergeCell ref="C1303:AD1303"/>
    <mergeCell ref="C1304:AD1304"/>
    <mergeCell ref="C1305:AD1305"/>
    <mergeCell ref="C1306:AD1306"/>
    <mergeCell ref="C1289:AD1289"/>
    <mergeCell ref="C1290:AD1290"/>
    <mergeCell ref="C1291:AD1291"/>
  </mergeCells>
  <hyperlinks>
    <hyperlink ref="AA7:AD7" location="Índice!A1" display="Índice"/>
  </hyperlinks>
  <pageMargins left="0.70866141732283472" right="0.70866141732283472" top="0.74803149606299213" bottom="0.74803149606299213" header="0.31496062992125984" footer="0.31496062992125984"/>
  <pageSetup paperSize="122" scale="77" fitToHeight="20" orientation="portrait" r:id="rId1"/>
  <headerFooter>
    <oddHeader>&amp;CMódulo 2Glosario Específico</oddHeader>
    <oddFooter>&amp;LCenso Nacional de Gobiernos Municipales y Delegacionales 2017&amp;R&amp;P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2"/>
  <sheetViews>
    <sheetView topLeftCell="A58" zoomScaleNormal="100" workbookViewId="0">
      <selection activeCell="C73" sqref="C73:AC79"/>
    </sheetView>
  </sheetViews>
  <sheetFormatPr baseColWidth="10" defaultColWidth="0" defaultRowHeight="15" zeroHeight="1" x14ac:dyDescent="0.25"/>
  <cols>
    <col min="1" max="31" width="3.7109375" style="165" customWidth="1"/>
    <col min="32" max="16384" width="11.42578125" hidden="1"/>
  </cols>
  <sheetData>
    <row r="1" spans="1:31" s="158" customFormat="1" ht="21.95" customHeight="1" x14ac:dyDescent="0.25">
      <c r="A1" s="41"/>
      <c r="B1" s="790" t="s">
        <v>4</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42"/>
    </row>
    <row r="2" spans="1:31" s="158" customFormat="1" ht="21.95" customHeight="1" x14ac:dyDescent="0.25">
      <c r="A2" s="41"/>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42"/>
    </row>
    <row r="3" spans="1:31" s="158" customFormat="1" ht="21.95" customHeight="1" x14ac:dyDescent="0.25">
      <c r="A3" s="41"/>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42"/>
    </row>
    <row r="4" spans="1:31" s="158" customFormat="1" ht="21.95" customHeight="1" x14ac:dyDescent="0.25">
      <c r="A4" s="41"/>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42"/>
    </row>
    <row r="5" spans="1:31" s="158" customFormat="1" ht="21.95" customHeight="1" x14ac:dyDescent="0.25">
      <c r="A5" s="8"/>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4"/>
    </row>
    <row r="6" spans="1:31" s="158" customFormat="1" ht="32.25" customHeight="1" x14ac:dyDescent="0.25">
      <c r="A6" s="64"/>
      <c r="B6" s="790"/>
      <c r="C6" s="790"/>
      <c r="D6" s="790"/>
      <c r="E6" s="790"/>
      <c r="F6" s="790"/>
      <c r="G6" s="790"/>
      <c r="H6" s="790"/>
      <c r="I6" s="790"/>
      <c r="J6" s="790"/>
      <c r="K6" s="790"/>
      <c r="L6" s="790"/>
      <c r="M6" s="790"/>
      <c r="N6" s="790"/>
      <c r="O6" s="790"/>
      <c r="P6" s="790"/>
      <c r="Q6" s="790"/>
      <c r="R6" s="790"/>
      <c r="S6" s="790"/>
      <c r="T6" s="790"/>
      <c r="U6" s="790"/>
      <c r="V6" s="790"/>
      <c r="W6" s="790"/>
      <c r="X6" s="790"/>
      <c r="Y6" s="790"/>
      <c r="Z6" s="790"/>
      <c r="AA6" s="790"/>
      <c r="AB6" s="790"/>
      <c r="AC6" s="790"/>
      <c r="AD6" s="790"/>
      <c r="AE6" s="3"/>
    </row>
    <row r="7" spans="1:31" s="158" customFormat="1" ht="15" customHeight="1" x14ac:dyDescent="0.25">
      <c r="A7" s="8"/>
      <c r="B7" s="791" t="s">
        <v>820</v>
      </c>
      <c r="C7" s="791"/>
      <c r="D7" s="791"/>
      <c r="E7" s="791"/>
      <c r="F7" s="791"/>
      <c r="G7" s="791"/>
      <c r="H7" s="791"/>
      <c r="I7" s="791"/>
      <c r="J7" s="791"/>
      <c r="K7" s="791"/>
      <c r="L7" s="791"/>
      <c r="M7" s="791"/>
      <c r="N7" s="791"/>
      <c r="O7" s="791"/>
      <c r="P7" s="791"/>
      <c r="Q7" s="791"/>
      <c r="R7" s="791"/>
      <c r="S7" s="791"/>
      <c r="T7" s="791"/>
      <c r="U7" s="791"/>
      <c r="V7" s="791"/>
      <c r="W7" s="791"/>
      <c r="X7" s="791"/>
      <c r="Y7" s="791"/>
      <c r="Z7" s="791"/>
      <c r="AA7" s="791"/>
      <c r="AB7" s="791"/>
      <c r="AC7" s="791"/>
      <c r="AD7" s="791"/>
      <c r="AE7" s="4"/>
    </row>
    <row r="8" spans="1:31" s="158" customFormat="1" ht="15" customHeight="1" x14ac:dyDescent="0.25">
      <c r="A8" s="8"/>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338" t="s">
        <v>5</v>
      </c>
      <c r="AB8" s="1338"/>
      <c r="AC8" s="1338"/>
      <c r="AD8" s="1338"/>
      <c r="AE8" s="4"/>
    </row>
    <row r="9" spans="1:31" s="158" customFormat="1" ht="15" hidden="1" customHeight="1" x14ac:dyDescent="0.25">
      <c r="A9" s="8"/>
      <c r="B9" s="834" t="str">
        <f>IF(Presentación!$B$9="","",Presentación!$B$9)</f>
        <v/>
      </c>
      <c r="C9" s="835"/>
      <c r="D9" s="835"/>
      <c r="E9" s="835"/>
      <c r="F9" s="835"/>
      <c r="G9" s="835"/>
      <c r="H9" s="835"/>
      <c r="I9" s="835"/>
      <c r="J9" s="835"/>
      <c r="K9" s="835"/>
      <c r="L9" s="836"/>
      <c r="M9" s="662"/>
      <c r="N9" s="170" t="str">
        <f>IF(Presentación!$N$9="","",Presentación!$N$9)</f>
        <v/>
      </c>
      <c r="O9" s="247"/>
      <c r="P9" s="247"/>
      <c r="Q9" s="247"/>
      <c r="R9" s="247"/>
      <c r="S9" s="247"/>
      <c r="T9" s="247"/>
      <c r="U9" s="247"/>
      <c r="V9" s="247"/>
      <c r="W9" s="247"/>
      <c r="X9" s="247"/>
      <c r="Y9" s="247"/>
      <c r="Z9" s="247"/>
      <c r="AA9" s="247"/>
      <c r="AB9" s="247"/>
      <c r="AC9" s="247"/>
      <c r="AD9" s="247"/>
      <c r="AE9" s="4"/>
    </row>
    <row r="10" spans="1:31" s="158" customFormat="1" ht="15.75" x14ac:dyDescent="0.25">
      <c r="A10" s="8"/>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4"/>
    </row>
    <row r="11" spans="1:31" s="158" customFormat="1" ht="15" customHeight="1" x14ac:dyDescent="0.25">
      <c r="A11" s="64"/>
      <c r="B11" s="1337" t="s">
        <v>154</v>
      </c>
      <c r="C11" s="1337"/>
      <c r="D11" s="1337"/>
      <c r="E11" s="1337"/>
      <c r="F11" s="1337"/>
      <c r="G11" s="1337"/>
      <c r="H11" s="1337"/>
      <c r="I11" s="1337"/>
      <c r="J11" s="1337"/>
      <c r="K11" s="1337"/>
      <c r="L11" s="1337"/>
      <c r="M11" s="1337"/>
      <c r="N11" s="1337"/>
      <c r="O11" s="1337"/>
      <c r="P11" s="1337"/>
      <c r="Q11" s="1337"/>
      <c r="R11" s="1337"/>
      <c r="S11" s="1337"/>
      <c r="T11" s="1337"/>
      <c r="U11" s="1337"/>
      <c r="V11" s="1337"/>
      <c r="W11" s="1337"/>
      <c r="X11" s="1337"/>
      <c r="Y11" s="1337"/>
      <c r="Z11" s="1337"/>
      <c r="AA11" s="1337"/>
      <c r="AB11" s="1337"/>
      <c r="AC11" s="1337"/>
      <c r="AD11" s="1337"/>
      <c r="AE11" s="3"/>
    </row>
    <row r="12" spans="1:31" s="32" customFormat="1" ht="15.75" thickBot="1" x14ac:dyDescent="0.3">
      <c r="A12" s="64"/>
      <c r="B12" s="36"/>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3"/>
    </row>
    <row r="13" spans="1:31" s="32" customFormat="1" ht="6.75" customHeight="1" x14ac:dyDescent="0.25">
      <c r="A13" s="11"/>
      <c r="B13" s="177"/>
      <c r="C13" s="24"/>
      <c r="D13" s="24"/>
      <c r="E13" s="24"/>
      <c r="F13" s="24"/>
      <c r="G13" s="24"/>
      <c r="H13" s="178"/>
      <c r="I13" s="178"/>
      <c r="J13" s="178"/>
      <c r="K13" s="178"/>
      <c r="L13" s="178"/>
      <c r="M13" s="178"/>
      <c r="N13" s="178"/>
      <c r="O13" s="178"/>
      <c r="P13" s="178"/>
      <c r="Q13" s="178"/>
      <c r="R13" s="178"/>
      <c r="S13" s="178"/>
      <c r="T13" s="178"/>
      <c r="U13" s="178"/>
      <c r="V13" s="178"/>
      <c r="W13" s="178"/>
      <c r="X13" s="178"/>
      <c r="Y13" s="178"/>
      <c r="Z13" s="178"/>
      <c r="AA13" s="178"/>
      <c r="AB13" s="178"/>
      <c r="AC13" s="178"/>
      <c r="AD13" s="29"/>
      <c r="AE13" s="30"/>
    </row>
    <row r="14" spans="1:31" s="32" customFormat="1" ht="15" customHeight="1" x14ac:dyDescent="0.25">
      <c r="A14" s="179">
        <v>1</v>
      </c>
      <c r="B14" s="180"/>
      <c r="C14" s="3" t="s">
        <v>59</v>
      </c>
      <c r="D14" s="3"/>
      <c r="E14" s="3"/>
      <c r="F14" s="3"/>
      <c r="G14" s="3"/>
      <c r="H14" s="829" t="s">
        <v>6632</v>
      </c>
      <c r="I14" s="829"/>
      <c r="J14" s="829"/>
      <c r="K14" s="829"/>
      <c r="L14" s="829"/>
      <c r="M14" s="829"/>
      <c r="N14" s="829"/>
      <c r="O14" s="829"/>
      <c r="P14" s="829"/>
      <c r="Q14" s="829"/>
      <c r="R14" s="829"/>
      <c r="S14" s="829"/>
      <c r="T14" s="829"/>
      <c r="U14" s="829"/>
      <c r="V14" s="829"/>
      <c r="W14" s="829"/>
      <c r="X14" s="829"/>
      <c r="Y14" s="829"/>
      <c r="Z14" s="829"/>
      <c r="AA14" s="829"/>
      <c r="AB14" s="829"/>
      <c r="AC14" s="829"/>
      <c r="AD14" s="12"/>
      <c r="AE14" s="30"/>
    </row>
    <row r="15" spans="1:31" s="32" customFormat="1" ht="15" customHeight="1" x14ac:dyDescent="0.25">
      <c r="A15" s="11"/>
      <c r="B15" s="62"/>
      <c r="C15" s="3" t="s">
        <v>65</v>
      </c>
      <c r="D15" s="3"/>
      <c r="E15" s="3"/>
      <c r="F15" s="3"/>
      <c r="G15" s="3"/>
      <c r="H15" s="3"/>
      <c r="I15" s="134"/>
      <c r="J15" s="134"/>
      <c r="K15" s="134"/>
      <c r="L15" s="826" t="s">
        <v>6635</v>
      </c>
      <c r="M15" s="826"/>
      <c r="N15" s="826"/>
      <c r="O15" s="826"/>
      <c r="P15" s="826"/>
      <c r="Q15" s="826"/>
      <c r="R15" s="826"/>
      <c r="S15" s="826"/>
      <c r="T15" s="826"/>
      <c r="U15" s="826"/>
      <c r="V15" s="826"/>
      <c r="W15" s="826"/>
      <c r="X15" s="826"/>
      <c r="Y15" s="826"/>
      <c r="Z15" s="826"/>
      <c r="AA15" s="826"/>
      <c r="AB15" s="826"/>
      <c r="AC15" s="826"/>
      <c r="AD15" s="14"/>
      <c r="AE15" s="30"/>
    </row>
    <row r="16" spans="1:31" s="32" customFormat="1" ht="15" customHeight="1" x14ac:dyDescent="0.25">
      <c r="A16" s="11"/>
      <c r="B16" s="62"/>
      <c r="C16" s="3" t="s">
        <v>66</v>
      </c>
      <c r="D16" s="3"/>
      <c r="E16" s="829" t="s">
        <v>6636</v>
      </c>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14"/>
      <c r="AE16" s="30"/>
    </row>
    <row r="17" spans="1:31" s="32" customFormat="1" ht="15" customHeight="1" x14ac:dyDescent="0.25">
      <c r="A17" s="11"/>
      <c r="B17" s="180"/>
      <c r="C17" s="3" t="s">
        <v>54</v>
      </c>
      <c r="D17" s="3"/>
      <c r="E17" s="3"/>
      <c r="F17" s="3"/>
      <c r="G17" s="3"/>
      <c r="H17" s="826"/>
      <c r="I17" s="826"/>
      <c r="J17" s="826"/>
      <c r="K17" s="826"/>
      <c r="L17" s="826"/>
      <c r="M17" s="826"/>
      <c r="N17" s="826"/>
      <c r="O17" s="826"/>
      <c r="P17" s="826"/>
      <c r="Q17" s="826"/>
      <c r="R17" s="826"/>
      <c r="S17" s="826"/>
      <c r="T17" s="826"/>
      <c r="U17" s="826"/>
      <c r="V17" s="826"/>
      <c r="W17" s="826"/>
      <c r="X17" s="826"/>
      <c r="Y17" s="826"/>
      <c r="Z17" s="826"/>
      <c r="AA17" s="826"/>
      <c r="AB17" s="826"/>
      <c r="AC17" s="826"/>
      <c r="AD17" s="12"/>
      <c r="AE17" s="30"/>
    </row>
    <row r="18" spans="1:31" s="32" customFormat="1" ht="6.75" customHeight="1" x14ac:dyDescent="0.25">
      <c r="A18" s="11"/>
      <c r="B18" s="180"/>
      <c r="C18" s="3"/>
      <c r="D18" s="3"/>
      <c r="E18" s="3"/>
      <c r="F18" s="3"/>
      <c r="G18" s="3"/>
      <c r="H18" s="181"/>
      <c r="I18" s="181"/>
      <c r="J18" s="181"/>
      <c r="K18" s="181"/>
      <c r="L18" s="181"/>
      <c r="M18" s="181"/>
      <c r="N18" s="181"/>
      <c r="O18" s="181"/>
      <c r="P18" s="181"/>
      <c r="Q18" s="181"/>
      <c r="R18" s="181"/>
      <c r="S18" s="181"/>
      <c r="T18" s="181"/>
      <c r="U18" s="181"/>
      <c r="V18" s="181"/>
      <c r="W18" s="181"/>
      <c r="X18" s="181"/>
      <c r="Y18" s="181"/>
      <c r="Z18" s="181"/>
      <c r="AA18" s="181"/>
      <c r="AB18" s="181"/>
      <c r="AC18" s="181"/>
      <c r="AD18" s="12"/>
      <c r="AE18" s="30"/>
    </row>
    <row r="19" spans="1:31" s="32" customFormat="1" ht="15" customHeight="1" x14ac:dyDescent="0.25">
      <c r="A19" s="11"/>
      <c r="B19" s="180"/>
      <c r="C19" s="1327" t="s">
        <v>155</v>
      </c>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2"/>
      <c r="AE19" s="30"/>
    </row>
    <row r="20" spans="1:31" s="32" customFormat="1" ht="3" customHeight="1" x14ac:dyDescent="0.25">
      <c r="A20" s="11"/>
      <c r="B20" s="180"/>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2"/>
      <c r="AE20" s="30"/>
    </row>
    <row r="21" spans="1:31" s="32" customFormat="1" ht="11.25" customHeight="1" x14ac:dyDescent="0.25">
      <c r="A21" s="11"/>
      <c r="B21" s="180"/>
      <c r="C21" s="1328" t="s">
        <v>6640</v>
      </c>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29"/>
      <c r="Z21" s="1329"/>
      <c r="AA21" s="1329"/>
      <c r="AB21" s="1329"/>
      <c r="AC21" s="1330"/>
      <c r="AD21" s="12"/>
      <c r="AE21" s="30"/>
    </row>
    <row r="22" spans="1:31" s="32" customFormat="1" ht="11.25" customHeight="1" x14ac:dyDescent="0.25">
      <c r="A22" s="11"/>
      <c r="B22" s="180"/>
      <c r="C22" s="1331"/>
      <c r="D22" s="1332"/>
      <c r="E22" s="1332"/>
      <c r="F22" s="1332"/>
      <c r="G22" s="1332"/>
      <c r="H22" s="1332"/>
      <c r="I22" s="1332"/>
      <c r="J22" s="1332"/>
      <c r="K22" s="1332"/>
      <c r="L22" s="1332"/>
      <c r="M22" s="1332"/>
      <c r="N22" s="1332"/>
      <c r="O22" s="1332"/>
      <c r="P22" s="1332"/>
      <c r="Q22" s="1332"/>
      <c r="R22" s="1332"/>
      <c r="S22" s="1332"/>
      <c r="T22" s="1332"/>
      <c r="U22" s="1332"/>
      <c r="V22" s="1332"/>
      <c r="W22" s="1332"/>
      <c r="X22" s="1332"/>
      <c r="Y22" s="1332"/>
      <c r="Z22" s="1332"/>
      <c r="AA22" s="1332"/>
      <c r="AB22" s="1332"/>
      <c r="AC22" s="1333"/>
      <c r="AD22" s="12"/>
      <c r="AE22" s="30"/>
    </row>
    <row r="23" spans="1:31" s="32" customFormat="1" ht="11.25" customHeight="1" x14ac:dyDescent="0.25">
      <c r="A23" s="11"/>
      <c r="B23" s="180"/>
      <c r="C23" s="1331"/>
      <c r="D23" s="1332"/>
      <c r="E23" s="1332"/>
      <c r="F23" s="1332"/>
      <c r="G23" s="1332"/>
      <c r="H23" s="1332"/>
      <c r="I23" s="1332"/>
      <c r="J23" s="1332"/>
      <c r="K23" s="1332"/>
      <c r="L23" s="1332"/>
      <c r="M23" s="1332"/>
      <c r="N23" s="1332"/>
      <c r="O23" s="1332"/>
      <c r="P23" s="1332"/>
      <c r="Q23" s="1332"/>
      <c r="R23" s="1332"/>
      <c r="S23" s="1332"/>
      <c r="T23" s="1332"/>
      <c r="U23" s="1332"/>
      <c r="V23" s="1332"/>
      <c r="W23" s="1332"/>
      <c r="X23" s="1332"/>
      <c r="Y23" s="1332"/>
      <c r="Z23" s="1332"/>
      <c r="AA23" s="1332"/>
      <c r="AB23" s="1332"/>
      <c r="AC23" s="1333"/>
      <c r="AD23" s="12"/>
      <c r="AE23" s="30"/>
    </row>
    <row r="24" spans="1:31" s="32" customFormat="1" ht="11.25" customHeight="1" x14ac:dyDescent="0.25">
      <c r="A24" s="11"/>
      <c r="B24" s="180"/>
      <c r="C24" s="1334"/>
      <c r="D24" s="1335"/>
      <c r="E24" s="1335"/>
      <c r="F24" s="1335"/>
      <c r="G24" s="1335"/>
      <c r="H24" s="1335"/>
      <c r="I24" s="1335"/>
      <c r="J24" s="1335"/>
      <c r="K24" s="1335"/>
      <c r="L24" s="1335"/>
      <c r="M24" s="1335"/>
      <c r="N24" s="1335"/>
      <c r="O24" s="1335"/>
      <c r="P24" s="1335"/>
      <c r="Q24" s="1335"/>
      <c r="R24" s="1335"/>
      <c r="S24" s="1335"/>
      <c r="T24" s="1335"/>
      <c r="U24" s="1335"/>
      <c r="V24" s="1335"/>
      <c r="W24" s="1335"/>
      <c r="X24" s="1335"/>
      <c r="Y24" s="1335"/>
      <c r="Z24" s="1335"/>
      <c r="AA24" s="1335"/>
      <c r="AB24" s="1335"/>
      <c r="AC24" s="1336"/>
      <c r="AD24" s="12"/>
      <c r="AE24" s="30"/>
    </row>
    <row r="25" spans="1:31" s="32" customFormat="1" ht="15.75" thickBot="1" x14ac:dyDescent="0.3">
      <c r="A25" s="11"/>
      <c r="B25" s="183"/>
      <c r="C25" s="184"/>
      <c r="D25" s="184"/>
      <c r="E25" s="184"/>
      <c r="F25" s="184"/>
      <c r="G25" s="184"/>
      <c r="H25" s="185"/>
      <c r="I25" s="185"/>
      <c r="J25" s="185"/>
      <c r="K25" s="185"/>
      <c r="L25" s="185"/>
      <c r="M25" s="185"/>
      <c r="N25" s="185"/>
      <c r="O25" s="185"/>
      <c r="P25" s="185"/>
      <c r="Q25" s="185"/>
      <c r="R25" s="185"/>
      <c r="S25" s="185"/>
      <c r="T25" s="185"/>
      <c r="U25" s="185"/>
      <c r="V25" s="185"/>
      <c r="W25" s="185"/>
      <c r="X25" s="185"/>
      <c r="Y25" s="185"/>
      <c r="Z25" s="185"/>
      <c r="AA25" s="185"/>
      <c r="AB25" s="185"/>
      <c r="AC25" s="185"/>
      <c r="AD25" s="186"/>
      <c r="AE25" s="30"/>
    </row>
    <row r="26" spans="1:31" s="32" customFormat="1" ht="15" customHeight="1" thickBot="1" x14ac:dyDescent="0.3">
      <c r="A26" s="11"/>
      <c r="B26" s="36"/>
      <c r="C26" s="3"/>
      <c r="D26" s="3"/>
      <c r="E26" s="3"/>
      <c r="F26" s="3"/>
      <c r="G26" s="3"/>
      <c r="H26" s="181"/>
      <c r="I26" s="181"/>
      <c r="J26" s="181"/>
      <c r="K26" s="181"/>
      <c r="L26" s="181"/>
      <c r="M26" s="181"/>
      <c r="N26" s="181"/>
      <c r="O26" s="181"/>
      <c r="P26" s="181"/>
      <c r="Q26" s="181"/>
      <c r="R26" s="181"/>
      <c r="S26" s="181"/>
      <c r="T26" s="181"/>
      <c r="U26" s="181"/>
      <c r="V26" s="181"/>
      <c r="W26" s="181"/>
      <c r="X26" s="181"/>
      <c r="Y26" s="181"/>
      <c r="Z26" s="181"/>
      <c r="AA26" s="181"/>
      <c r="AB26" s="181"/>
      <c r="AC26" s="181"/>
      <c r="AD26" s="17"/>
      <c r="AE26" s="30"/>
    </row>
    <row r="27" spans="1:31" s="32" customFormat="1" ht="9" customHeight="1" x14ac:dyDescent="0.25">
      <c r="A27" s="11"/>
      <c r="B27" s="177"/>
      <c r="C27" s="24"/>
      <c r="D27" s="24"/>
      <c r="E27" s="24"/>
      <c r="F27" s="24"/>
      <c r="G27" s="24"/>
      <c r="H27" s="178"/>
      <c r="I27" s="178"/>
      <c r="J27" s="178"/>
      <c r="K27" s="178"/>
      <c r="L27" s="178"/>
      <c r="M27" s="178"/>
      <c r="N27" s="178"/>
      <c r="O27" s="178"/>
      <c r="P27" s="178"/>
      <c r="Q27" s="178"/>
      <c r="R27" s="178"/>
      <c r="S27" s="178"/>
      <c r="T27" s="178"/>
      <c r="U27" s="178"/>
      <c r="V27" s="178"/>
      <c r="W27" s="178"/>
      <c r="X27" s="178"/>
      <c r="Y27" s="178"/>
      <c r="Z27" s="178"/>
      <c r="AA27" s="178"/>
      <c r="AB27" s="178"/>
      <c r="AC27" s="178"/>
      <c r="AD27" s="29"/>
      <c r="AE27" s="30"/>
    </row>
    <row r="28" spans="1:31" s="32" customFormat="1" ht="15" customHeight="1" x14ac:dyDescent="0.25">
      <c r="A28" s="179">
        <v>2</v>
      </c>
      <c r="B28" s="180"/>
      <c r="C28" s="3" t="s">
        <v>59</v>
      </c>
      <c r="D28" s="3"/>
      <c r="E28" s="3"/>
      <c r="F28" s="3"/>
      <c r="G28" s="3"/>
      <c r="H28" s="829" t="s">
        <v>6627</v>
      </c>
      <c r="I28" s="829"/>
      <c r="J28" s="829"/>
      <c r="K28" s="829"/>
      <c r="L28" s="829"/>
      <c r="M28" s="829"/>
      <c r="N28" s="829"/>
      <c r="O28" s="829"/>
      <c r="P28" s="829"/>
      <c r="Q28" s="829"/>
      <c r="R28" s="829"/>
      <c r="S28" s="829"/>
      <c r="T28" s="829"/>
      <c r="U28" s="829"/>
      <c r="V28" s="829"/>
      <c r="W28" s="829"/>
      <c r="X28" s="829"/>
      <c r="Y28" s="829"/>
      <c r="Z28" s="829"/>
      <c r="AA28" s="829"/>
      <c r="AB28" s="829"/>
      <c r="AC28" s="829"/>
      <c r="AD28" s="12"/>
      <c r="AE28" s="30"/>
    </row>
    <row r="29" spans="1:31" s="32" customFormat="1" ht="15" customHeight="1" x14ac:dyDescent="0.25">
      <c r="A29" s="11"/>
      <c r="B29" s="62"/>
      <c r="C29" s="3" t="s">
        <v>65</v>
      </c>
      <c r="D29" s="3"/>
      <c r="E29" s="3"/>
      <c r="F29" s="3"/>
      <c r="G29" s="3"/>
      <c r="H29" s="3"/>
      <c r="I29" s="134"/>
      <c r="J29" s="134"/>
      <c r="K29" s="134"/>
      <c r="L29" s="826" t="s">
        <v>6631</v>
      </c>
      <c r="M29" s="826"/>
      <c r="N29" s="826"/>
      <c r="O29" s="826"/>
      <c r="P29" s="826"/>
      <c r="Q29" s="826"/>
      <c r="R29" s="826"/>
      <c r="S29" s="826"/>
      <c r="T29" s="826"/>
      <c r="U29" s="826"/>
      <c r="V29" s="826"/>
      <c r="W29" s="826"/>
      <c r="X29" s="826"/>
      <c r="Y29" s="826"/>
      <c r="Z29" s="826"/>
      <c r="AA29" s="826"/>
      <c r="AB29" s="826"/>
      <c r="AC29" s="826"/>
      <c r="AD29" s="14"/>
      <c r="AE29" s="30"/>
    </row>
    <row r="30" spans="1:31" s="32" customFormat="1" ht="15" customHeight="1" x14ac:dyDescent="0.25">
      <c r="A30" s="11"/>
      <c r="B30" s="62"/>
      <c r="C30" s="3" t="s">
        <v>66</v>
      </c>
      <c r="D30" s="3"/>
      <c r="E30" s="829" t="s">
        <v>6628</v>
      </c>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14"/>
      <c r="AE30" s="30"/>
    </row>
    <row r="31" spans="1:31" s="32" customFormat="1" ht="15" customHeight="1" x14ac:dyDescent="0.25">
      <c r="A31" s="11"/>
      <c r="B31" s="180"/>
      <c r="C31" s="3" t="s">
        <v>54</v>
      </c>
      <c r="D31" s="3"/>
      <c r="E31" s="3"/>
      <c r="F31" s="3"/>
      <c r="G31" s="3"/>
      <c r="H31" s="826" t="s">
        <v>6629</v>
      </c>
      <c r="I31" s="826"/>
      <c r="J31" s="826"/>
      <c r="K31" s="826"/>
      <c r="L31" s="826"/>
      <c r="M31" s="826"/>
      <c r="N31" s="826"/>
      <c r="O31" s="826"/>
      <c r="P31" s="826"/>
      <c r="Q31" s="826"/>
      <c r="R31" s="826"/>
      <c r="S31" s="826"/>
      <c r="T31" s="826"/>
      <c r="U31" s="826"/>
      <c r="V31" s="826"/>
      <c r="W31" s="826"/>
      <c r="X31" s="826"/>
      <c r="Y31" s="826"/>
      <c r="Z31" s="826"/>
      <c r="AA31" s="826"/>
      <c r="AB31" s="826"/>
      <c r="AC31" s="826"/>
      <c r="AD31" s="12"/>
      <c r="AE31" s="30"/>
    </row>
    <row r="32" spans="1:31" s="32" customFormat="1" ht="6.75" customHeight="1" x14ac:dyDescent="0.25">
      <c r="A32" s="11"/>
      <c r="B32" s="180"/>
      <c r="C32" s="3"/>
      <c r="D32" s="3"/>
      <c r="E32" s="3"/>
      <c r="F32" s="3"/>
      <c r="G32" s="3"/>
      <c r="H32" s="181"/>
      <c r="I32" s="181"/>
      <c r="J32" s="181"/>
      <c r="K32" s="181"/>
      <c r="L32" s="181"/>
      <c r="M32" s="181"/>
      <c r="N32" s="181"/>
      <c r="O32" s="181"/>
      <c r="P32" s="181"/>
      <c r="Q32" s="181"/>
      <c r="R32" s="181"/>
      <c r="S32" s="181"/>
      <c r="T32" s="181"/>
      <c r="U32" s="181"/>
      <c r="V32" s="181"/>
      <c r="W32" s="181"/>
      <c r="X32" s="181"/>
      <c r="Y32" s="181"/>
      <c r="Z32" s="181"/>
      <c r="AA32" s="181"/>
      <c r="AB32" s="181"/>
      <c r="AC32" s="181"/>
      <c r="AD32" s="12"/>
      <c r="AE32" s="30"/>
    </row>
    <row r="33" spans="1:31" s="32" customFormat="1" ht="15" customHeight="1" x14ac:dyDescent="0.25">
      <c r="A33" s="11"/>
      <c r="B33" s="180"/>
      <c r="C33" s="1327" t="s">
        <v>155</v>
      </c>
      <c r="D33" s="1327"/>
      <c r="E33" s="1327"/>
      <c r="F33" s="1327"/>
      <c r="G33" s="1327"/>
      <c r="H33" s="1327"/>
      <c r="I33" s="1327"/>
      <c r="J33" s="1327"/>
      <c r="K33" s="1327"/>
      <c r="L33" s="1327"/>
      <c r="M33" s="1327"/>
      <c r="N33" s="1327"/>
      <c r="O33" s="1327"/>
      <c r="P33" s="1327"/>
      <c r="Q33" s="1327"/>
      <c r="R33" s="1327"/>
      <c r="S33" s="1327"/>
      <c r="T33" s="1327"/>
      <c r="U33" s="1327"/>
      <c r="V33" s="1327"/>
      <c r="W33" s="1327"/>
      <c r="X33" s="1327"/>
      <c r="Y33" s="1327"/>
      <c r="Z33" s="1327"/>
      <c r="AA33" s="1327"/>
      <c r="AB33" s="1327"/>
      <c r="AC33" s="1327"/>
      <c r="AD33" s="12"/>
      <c r="AE33" s="30"/>
    </row>
    <row r="34" spans="1:31" s="32" customFormat="1" ht="3" customHeight="1" x14ac:dyDescent="0.25">
      <c r="A34" s="11"/>
      <c r="B34" s="180"/>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2"/>
      <c r="AE34" s="30"/>
    </row>
    <row r="35" spans="1:31" s="32" customFormat="1" ht="11.25" customHeight="1" x14ac:dyDescent="0.25">
      <c r="A35" s="11"/>
      <c r="B35" s="180"/>
      <c r="C35" s="1328" t="s">
        <v>6630</v>
      </c>
      <c r="D35" s="1329"/>
      <c r="E35" s="1329"/>
      <c r="F35" s="1329"/>
      <c r="G35" s="1329"/>
      <c r="H35" s="1329"/>
      <c r="I35" s="1329"/>
      <c r="J35" s="1329"/>
      <c r="K35" s="1329"/>
      <c r="L35" s="1329"/>
      <c r="M35" s="1329"/>
      <c r="N35" s="1329"/>
      <c r="O35" s="1329"/>
      <c r="P35" s="1329"/>
      <c r="Q35" s="1329"/>
      <c r="R35" s="1329"/>
      <c r="S35" s="1329"/>
      <c r="T35" s="1329"/>
      <c r="U35" s="1329"/>
      <c r="V35" s="1329"/>
      <c r="W35" s="1329"/>
      <c r="X35" s="1329"/>
      <c r="Y35" s="1329"/>
      <c r="Z35" s="1329"/>
      <c r="AA35" s="1329"/>
      <c r="AB35" s="1329"/>
      <c r="AC35" s="1330"/>
      <c r="AD35" s="12"/>
      <c r="AE35" s="30"/>
    </row>
    <row r="36" spans="1:31" s="32" customFormat="1" ht="11.25" customHeight="1" x14ac:dyDescent="0.25">
      <c r="A36" s="11"/>
      <c r="B36" s="180"/>
      <c r="C36" s="1331"/>
      <c r="D36" s="1332"/>
      <c r="E36" s="1332"/>
      <c r="F36" s="1332"/>
      <c r="G36" s="1332"/>
      <c r="H36" s="1332"/>
      <c r="I36" s="1332"/>
      <c r="J36" s="1332"/>
      <c r="K36" s="1332"/>
      <c r="L36" s="1332"/>
      <c r="M36" s="1332"/>
      <c r="N36" s="1332"/>
      <c r="O36" s="1332"/>
      <c r="P36" s="1332"/>
      <c r="Q36" s="1332"/>
      <c r="R36" s="1332"/>
      <c r="S36" s="1332"/>
      <c r="T36" s="1332"/>
      <c r="U36" s="1332"/>
      <c r="V36" s="1332"/>
      <c r="W36" s="1332"/>
      <c r="X36" s="1332"/>
      <c r="Y36" s="1332"/>
      <c r="Z36" s="1332"/>
      <c r="AA36" s="1332"/>
      <c r="AB36" s="1332"/>
      <c r="AC36" s="1333"/>
      <c r="AD36" s="12"/>
      <c r="AE36" s="30"/>
    </row>
    <row r="37" spans="1:31" s="32" customFormat="1" ht="11.25" customHeight="1" x14ac:dyDescent="0.25">
      <c r="A37" s="11"/>
      <c r="B37" s="180"/>
      <c r="C37" s="1331"/>
      <c r="D37" s="1332"/>
      <c r="E37" s="1332"/>
      <c r="F37" s="1332"/>
      <c r="G37" s="1332"/>
      <c r="H37" s="1332"/>
      <c r="I37" s="1332"/>
      <c r="J37" s="1332"/>
      <c r="K37" s="1332"/>
      <c r="L37" s="1332"/>
      <c r="M37" s="1332"/>
      <c r="N37" s="1332"/>
      <c r="O37" s="1332"/>
      <c r="P37" s="1332"/>
      <c r="Q37" s="1332"/>
      <c r="R37" s="1332"/>
      <c r="S37" s="1332"/>
      <c r="T37" s="1332"/>
      <c r="U37" s="1332"/>
      <c r="V37" s="1332"/>
      <c r="W37" s="1332"/>
      <c r="X37" s="1332"/>
      <c r="Y37" s="1332"/>
      <c r="Z37" s="1332"/>
      <c r="AA37" s="1332"/>
      <c r="AB37" s="1332"/>
      <c r="AC37" s="1333"/>
      <c r="AD37" s="12"/>
      <c r="AE37" s="30"/>
    </row>
    <row r="38" spans="1:31" s="32" customFormat="1" ht="11.25" customHeight="1" x14ac:dyDescent="0.25">
      <c r="A38" s="11"/>
      <c r="B38" s="180"/>
      <c r="C38" s="1334"/>
      <c r="D38" s="1335"/>
      <c r="E38" s="1335"/>
      <c r="F38" s="1335"/>
      <c r="G38" s="1335"/>
      <c r="H38" s="1335"/>
      <c r="I38" s="1335"/>
      <c r="J38" s="1335"/>
      <c r="K38" s="1335"/>
      <c r="L38" s="1335"/>
      <c r="M38" s="1335"/>
      <c r="N38" s="1335"/>
      <c r="O38" s="1335"/>
      <c r="P38" s="1335"/>
      <c r="Q38" s="1335"/>
      <c r="R38" s="1335"/>
      <c r="S38" s="1335"/>
      <c r="T38" s="1335"/>
      <c r="U38" s="1335"/>
      <c r="V38" s="1335"/>
      <c r="W38" s="1335"/>
      <c r="X38" s="1335"/>
      <c r="Y38" s="1335"/>
      <c r="Z38" s="1335"/>
      <c r="AA38" s="1335"/>
      <c r="AB38" s="1335"/>
      <c r="AC38" s="1336"/>
      <c r="AD38" s="12"/>
      <c r="AE38" s="30"/>
    </row>
    <row r="39" spans="1:31" s="32" customFormat="1" ht="15.75" thickBot="1" x14ac:dyDescent="0.3">
      <c r="A39" s="11"/>
      <c r="B39" s="183"/>
      <c r="C39" s="184"/>
      <c r="D39" s="184"/>
      <c r="E39" s="184"/>
      <c r="F39" s="184"/>
      <c r="G39" s="184"/>
      <c r="H39" s="185"/>
      <c r="I39" s="185"/>
      <c r="J39" s="185"/>
      <c r="K39" s="185"/>
      <c r="L39" s="185"/>
      <c r="M39" s="185"/>
      <c r="N39" s="185"/>
      <c r="O39" s="185"/>
      <c r="P39" s="185"/>
      <c r="Q39" s="185"/>
      <c r="R39" s="185"/>
      <c r="S39" s="185"/>
      <c r="T39" s="185"/>
      <c r="U39" s="185"/>
      <c r="V39" s="185"/>
      <c r="W39" s="185"/>
      <c r="X39" s="185"/>
      <c r="Y39" s="185"/>
      <c r="Z39" s="185"/>
      <c r="AA39" s="185"/>
      <c r="AB39" s="185"/>
      <c r="AC39" s="185"/>
      <c r="AD39" s="186"/>
      <c r="AE39" s="30"/>
    </row>
    <row r="40" spans="1:31" s="32" customFormat="1" ht="15" customHeight="1" thickBot="1" x14ac:dyDescent="0.3">
      <c r="A40" s="11"/>
      <c r="B40" s="36"/>
      <c r="C40" s="3"/>
      <c r="D40" s="3"/>
      <c r="E40" s="3"/>
      <c r="F40" s="3"/>
      <c r="G40" s="3"/>
      <c r="H40" s="181"/>
      <c r="I40" s="181"/>
      <c r="J40" s="181"/>
      <c r="K40" s="181"/>
      <c r="L40" s="181"/>
      <c r="M40" s="181"/>
      <c r="N40" s="181"/>
      <c r="O40" s="181"/>
      <c r="P40" s="181"/>
      <c r="Q40" s="181"/>
      <c r="R40" s="181"/>
      <c r="S40" s="181"/>
      <c r="T40" s="181"/>
      <c r="U40" s="181"/>
      <c r="V40" s="181"/>
      <c r="W40" s="181"/>
      <c r="X40" s="181"/>
      <c r="Y40" s="181"/>
      <c r="Z40" s="181"/>
      <c r="AA40" s="181"/>
      <c r="AB40" s="181"/>
      <c r="AC40" s="181"/>
      <c r="AD40" s="17"/>
      <c r="AE40" s="30"/>
    </row>
    <row r="41" spans="1:31" s="32" customFormat="1" ht="9" customHeight="1" x14ac:dyDescent="0.25">
      <c r="A41" s="11"/>
      <c r="B41" s="177"/>
      <c r="C41" s="24"/>
      <c r="D41" s="24"/>
      <c r="E41" s="24"/>
      <c r="F41" s="24"/>
      <c r="G41" s="24"/>
      <c r="H41" s="178"/>
      <c r="I41" s="178"/>
      <c r="J41" s="178"/>
      <c r="K41" s="178"/>
      <c r="L41" s="178"/>
      <c r="M41" s="178"/>
      <c r="N41" s="178"/>
      <c r="O41" s="178"/>
      <c r="P41" s="178"/>
      <c r="Q41" s="178"/>
      <c r="R41" s="178"/>
      <c r="S41" s="178"/>
      <c r="T41" s="178"/>
      <c r="U41" s="178"/>
      <c r="V41" s="178"/>
      <c r="W41" s="178"/>
      <c r="X41" s="178"/>
      <c r="Y41" s="178"/>
      <c r="Z41" s="178"/>
      <c r="AA41" s="178"/>
      <c r="AB41" s="178"/>
      <c r="AC41" s="178"/>
      <c r="AD41" s="29"/>
      <c r="AE41" s="30"/>
    </row>
    <row r="42" spans="1:31" s="32" customFormat="1" ht="15" customHeight="1" x14ac:dyDescent="0.25">
      <c r="A42" s="179">
        <v>3</v>
      </c>
      <c r="B42" s="180"/>
      <c r="C42" s="3" t="s">
        <v>59</v>
      </c>
      <c r="D42" s="3"/>
      <c r="E42" s="3"/>
      <c r="F42" s="3"/>
      <c r="G42" s="3"/>
      <c r="H42" s="829"/>
      <c r="I42" s="829"/>
      <c r="J42" s="829"/>
      <c r="K42" s="829"/>
      <c r="L42" s="829"/>
      <c r="M42" s="829"/>
      <c r="N42" s="829"/>
      <c r="O42" s="829"/>
      <c r="P42" s="829"/>
      <c r="Q42" s="829"/>
      <c r="R42" s="829"/>
      <c r="S42" s="829"/>
      <c r="T42" s="829"/>
      <c r="U42" s="829"/>
      <c r="V42" s="829"/>
      <c r="W42" s="829"/>
      <c r="X42" s="829"/>
      <c r="Y42" s="829"/>
      <c r="Z42" s="829"/>
      <c r="AA42" s="829"/>
      <c r="AB42" s="829"/>
      <c r="AC42" s="829"/>
      <c r="AD42" s="12"/>
      <c r="AE42" s="30"/>
    </row>
    <row r="43" spans="1:31" s="32" customFormat="1" ht="15" customHeight="1" x14ac:dyDescent="0.25">
      <c r="A43" s="11"/>
      <c r="B43" s="62"/>
      <c r="C43" s="3" t="s">
        <v>65</v>
      </c>
      <c r="D43" s="3"/>
      <c r="E43" s="3"/>
      <c r="F43" s="3"/>
      <c r="G43" s="3"/>
      <c r="H43" s="3"/>
      <c r="I43" s="134"/>
      <c r="J43" s="134"/>
      <c r="K43" s="134"/>
      <c r="L43" s="826"/>
      <c r="M43" s="826"/>
      <c r="N43" s="826"/>
      <c r="O43" s="826"/>
      <c r="P43" s="826"/>
      <c r="Q43" s="826"/>
      <c r="R43" s="826"/>
      <c r="S43" s="826"/>
      <c r="T43" s="826"/>
      <c r="U43" s="826"/>
      <c r="V43" s="826"/>
      <c r="W43" s="826"/>
      <c r="X43" s="826"/>
      <c r="Y43" s="826"/>
      <c r="Z43" s="826"/>
      <c r="AA43" s="826"/>
      <c r="AB43" s="826"/>
      <c r="AC43" s="826"/>
      <c r="AD43" s="14"/>
      <c r="AE43" s="30"/>
    </row>
    <row r="44" spans="1:31" s="32" customFormat="1" ht="15" customHeight="1" x14ac:dyDescent="0.25">
      <c r="A44" s="11"/>
      <c r="B44" s="62"/>
      <c r="C44" s="3" t="s">
        <v>66</v>
      </c>
      <c r="D44" s="3"/>
      <c r="E44" s="829"/>
      <c r="F44" s="829"/>
      <c r="G44" s="829"/>
      <c r="H44" s="829"/>
      <c r="I44" s="829"/>
      <c r="J44" s="829"/>
      <c r="K44" s="829"/>
      <c r="L44" s="829"/>
      <c r="M44" s="829"/>
      <c r="N44" s="829"/>
      <c r="O44" s="829"/>
      <c r="P44" s="829"/>
      <c r="Q44" s="829"/>
      <c r="R44" s="829"/>
      <c r="S44" s="829"/>
      <c r="T44" s="829"/>
      <c r="U44" s="829"/>
      <c r="V44" s="829"/>
      <c r="W44" s="829"/>
      <c r="X44" s="829"/>
      <c r="Y44" s="829"/>
      <c r="Z44" s="829"/>
      <c r="AA44" s="829"/>
      <c r="AB44" s="829"/>
      <c r="AC44" s="829"/>
      <c r="AD44" s="14"/>
      <c r="AE44" s="30"/>
    </row>
    <row r="45" spans="1:31" s="32" customFormat="1" ht="15" customHeight="1" x14ac:dyDescent="0.25">
      <c r="A45" s="11"/>
      <c r="B45" s="180"/>
      <c r="C45" s="3" t="s">
        <v>54</v>
      </c>
      <c r="D45" s="3"/>
      <c r="E45" s="3"/>
      <c r="F45" s="3"/>
      <c r="G45" s="3"/>
      <c r="H45" s="826"/>
      <c r="I45" s="826"/>
      <c r="J45" s="826"/>
      <c r="K45" s="826"/>
      <c r="L45" s="826"/>
      <c r="M45" s="826"/>
      <c r="N45" s="826"/>
      <c r="O45" s="826"/>
      <c r="P45" s="826"/>
      <c r="Q45" s="826"/>
      <c r="R45" s="826"/>
      <c r="S45" s="826"/>
      <c r="T45" s="826"/>
      <c r="U45" s="826"/>
      <c r="V45" s="826"/>
      <c r="W45" s="826"/>
      <c r="X45" s="826"/>
      <c r="Y45" s="826"/>
      <c r="Z45" s="826"/>
      <c r="AA45" s="826"/>
      <c r="AB45" s="826"/>
      <c r="AC45" s="826"/>
      <c r="AD45" s="12"/>
      <c r="AE45" s="30"/>
    </row>
    <row r="46" spans="1:31" s="32" customFormat="1" ht="6.75" customHeight="1" x14ac:dyDescent="0.25">
      <c r="A46" s="11"/>
      <c r="B46" s="180"/>
      <c r="C46" s="3"/>
      <c r="D46" s="3"/>
      <c r="E46" s="3"/>
      <c r="F46" s="3"/>
      <c r="G46" s="3"/>
      <c r="H46" s="181"/>
      <c r="I46" s="181"/>
      <c r="J46" s="181"/>
      <c r="K46" s="181"/>
      <c r="L46" s="181"/>
      <c r="M46" s="181"/>
      <c r="N46" s="181"/>
      <c r="O46" s="181"/>
      <c r="P46" s="181"/>
      <c r="Q46" s="181"/>
      <c r="R46" s="181"/>
      <c r="S46" s="181"/>
      <c r="T46" s="181"/>
      <c r="U46" s="181"/>
      <c r="V46" s="181"/>
      <c r="W46" s="181"/>
      <c r="X46" s="181"/>
      <c r="Y46" s="181"/>
      <c r="Z46" s="181"/>
      <c r="AA46" s="181"/>
      <c r="AB46" s="181"/>
      <c r="AC46" s="181"/>
      <c r="AD46" s="12"/>
      <c r="AE46" s="30"/>
    </row>
    <row r="47" spans="1:31" s="32" customFormat="1" ht="15" customHeight="1" x14ac:dyDescent="0.25">
      <c r="A47" s="11"/>
      <c r="B47" s="180"/>
      <c r="C47" s="1327" t="s">
        <v>155</v>
      </c>
      <c r="D47" s="1327"/>
      <c r="E47" s="1327"/>
      <c r="F47" s="1327"/>
      <c r="G47" s="1327"/>
      <c r="H47" s="1327"/>
      <c r="I47" s="1327"/>
      <c r="J47" s="1327"/>
      <c r="K47" s="1327"/>
      <c r="L47" s="1327"/>
      <c r="M47" s="1327"/>
      <c r="N47" s="1327"/>
      <c r="O47" s="1327"/>
      <c r="P47" s="1327"/>
      <c r="Q47" s="1327"/>
      <c r="R47" s="1327"/>
      <c r="S47" s="1327"/>
      <c r="T47" s="1327"/>
      <c r="U47" s="1327"/>
      <c r="V47" s="1327"/>
      <c r="W47" s="1327"/>
      <c r="X47" s="1327"/>
      <c r="Y47" s="1327"/>
      <c r="Z47" s="1327"/>
      <c r="AA47" s="1327"/>
      <c r="AB47" s="1327"/>
      <c r="AC47" s="1327"/>
      <c r="AD47" s="12"/>
      <c r="AE47" s="30"/>
    </row>
    <row r="48" spans="1:31" s="32" customFormat="1" ht="3" customHeight="1" x14ac:dyDescent="0.25">
      <c r="A48" s="11"/>
      <c r="B48" s="180"/>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2"/>
      <c r="AE48" s="30"/>
    </row>
    <row r="49" spans="1:31" s="32" customFormat="1" ht="10.5" customHeight="1" x14ac:dyDescent="0.25">
      <c r="A49" s="11"/>
      <c r="B49" s="180"/>
      <c r="C49" s="1328"/>
      <c r="D49" s="1329"/>
      <c r="E49" s="1329"/>
      <c r="F49" s="1329"/>
      <c r="G49" s="1329"/>
      <c r="H49" s="1329"/>
      <c r="I49" s="1329"/>
      <c r="J49" s="1329"/>
      <c r="K49" s="1329"/>
      <c r="L49" s="1329"/>
      <c r="M49" s="1329"/>
      <c r="N49" s="1329"/>
      <c r="O49" s="1329"/>
      <c r="P49" s="1329"/>
      <c r="Q49" s="1329"/>
      <c r="R49" s="1329"/>
      <c r="S49" s="1329"/>
      <c r="T49" s="1329"/>
      <c r="U49" s="1329"/>
      <c r="V49" s="1329"/>
      <c r="W49" s="1329"/>
      <c r="X49" s="1329"/>
      <c r="Y49" s="1329"/>
      <c r="Z49" s="1329"/>
      <c r="AA49" s="1329"/>
      <c r="AB49" s="1329"/>
      <c r="AC49" s="1330"/>
      <c r="AD49" s="12"/>
      <c r="AE49" s="30"/>
    </row>
    <row r="50" spans="1:31" s="32" customFormat="1" ht="10.5" customHeight="1" x14ac:dyDescent="0.25">
      <c r="A50" s="11"/>
      <c r="B50" s="180"/>
      <c r="C50" s="1331"/>
      <c r="D50" s="1332"/>
      <c r="E50" s="1332"/>
      <c r="F50" s="1332"/>
      <c r="G50" s="1332"/>
      <c r="H50" s="1332"/>
      <c r="I50" s="1332"/>
      <c r="J50" s="1332"/>
      <c r="K50" s="1332"/>
      <c r="L50" s="1332"/>
      <c r="M50" s="1332"/>
      <c r="N50" s="1332"/>
      <c r="O50" s="1332"/>
      <c r="P50" s="1332"/>
      <c r="Q50" s="1332"/>
      <c r="R50" s="1332"/>
      <c r="S50" s="1332"/>
      <c r="T50" s="1332"/>
      <c r="U50" s="1332"/>
      <c r="V50" s="1332"/>
      <c r="W50" s="1332"/>
      <c r="X50" s="1332"/>
      <c r="Y50" s="1332"/>
      <c r="Z50" s="1332"/>
      <c r="AA50" s="1332"/>
      <c r="AB50" s="1332"/>
      <c r="AC50" s="1333"/>
      <c r="AD50" s="12"/>
      <c r="AE50" s="30"/>
    </row>
    <row r="51" spans="1:31" s="32" customFormat="1" ht="10.5" customHeight="1" x14ac:dyDescent="0.25">
      <c r="A51" s="11"/>
      <c r="B51" s="180"/>
      <c r="C51" s="1331"/>
      <c r="D51" s="1332"/>
      <c r="E51" s="1332"/>
      <c r="F51" s="1332"/>
      <c r="G51" s="1332"/>
      <c r="H51" s="1332"/>
      <c r="I51" s="1332"/>
      <c r="J51" s="1332"/>
      <c r="K51" s="1332"/>
      <c r="L51" s="1332"/>
      <c r="M51" s="1332"/>
      <c r="N51" s="1332"/>
      <c r="O51" s="1332"/>
      <c r="P51" s="1332"/>
      <c r="Q51" s="1332"/>
      <c r="R51" s="1332"/>
      <c r="S51" s="1332"/>
      <c r="T51" s="1332"/>
      <c r="U51" s="1332"/>
      <c r="V51" s="1332"/>
      <c r="W51" s="1332"/>
      <c r="X51" s="1332"/>
      <c r="Y51" s="1332"/>
      <c r="Z51" s="1332"/>
      <c r="AA51" s="1332"/>
      <c r="AB51" s="1332"/>
      <c r="AC51" s="1333"/>
      <c r="AD51" s="12"/>
      <c r="AE51" s="30"/>
    </row>
    <row r="52" spans="1:31" s="32" customFormat="1" ht="10.5" customHeight="1" x14ac:dyDescent="0.25">
      <c r="A52" s="11"/>
      <c r="B52" s="180"/>
      <c r="C52" s="1334"/>
      <c r="D52" s="1335"/>
      <c r="E52" s="1335"/>
      <c r="F52" s="1335"/>
      <c r="G52" s="1335"/>
      <c r="H52" s="1335"/>
      <c r="I52" s="1335"/>
      <c r="J52" s="1335"/>
      <c r="K52" s="1335"/>
      <c r="L52" s="1335"/>
      <c r="M52" s="1335"/>
      <c r="N52" s="1335"/>
      <c r="O52" s="1335"/>
      <c r="P52" s="1335"/>
      <c r="Q52" s="1335"/>
      <c r="R52" s="1335"/>
      <c r="S52" s="1335"/>
      <c r="T52" s="1335"/>
      <c r="U52" s="1335"/>
      <c r="V52" s="1335"/>
      <c r="W52" s="1335"/>
      <c r="X52" s="1335"/>
      <c r="Y52" s="1335"/>
      <c r="Z52" s="1335"/>
      <c r="AA52" s="1335"/>
      <c r="AB52" s="1335"/>
      <c r="AC52" s="1336"/>
      <c r="AD52" s="12"/>
      <c r="AE52" s="30"/>
    </row>
    <row r="53" spans="1:31" s="32" customFormat="1" ht="15.75" thickBot="1" x14ac:dyDescent="0.3">
      <c r="A53" s="11"/>
      <c r="B53" s="183"/>
      <c r="C53" s="184"/>
      <c r="D53" s="184"/>
      <c r="E53" s="184"/>
      <c r="F53" s="184"/>
      <c r="G53" s="184"/>
      <c r="H53" s="185"/>
      <c r="I53" s="185"/>
      <c r="J53" s="185"/>
      <c r="K53" s="185"/>
      <c r="L53" s="185"/>
      <c r="M53" s="185"/>
      <c r="N53" s="185"/>
      <c r="O53" s="185"/>
      <c r="P53" s="185"/>
      <c r="Q53" s="185"/>
      <c r="R53" s="185"/>
      <c r="S53" s="185"/>
      <c r="T53" s="185"/>
      <c r="U53" s="185"/>
      <c r="V53" s="185"/>
      <c r="W53" s="185"/>
      <c r="X53" s="185"/>
      <c r="Y53" s="185"/>
      <c r="Z53" s="185"/>
      <c r="AA53" s="185"/>
      <c r="AB53" s="185"/>
      <c r="AC53" s="185"/>
      <c r="AD53" s="186"/>
      <c r="AE53" s="30"/>
    </row>
    <row r="54" spans="1:31" s="32" customFormat="1" ht="15" customHeight="1" thickBot="1" x14ac:dyDescent="0.3">
      <c r="A54" s="11"/>
      <c r="B54" s="36"/>
      <c r="C54" s="3"/>
      <c r="D54" s="3"/>
      <c r="E54" s="3"/>
      <c r="F54" s="3"/>
      <c r="G54" s="3"/>
      <c r="H54" s="181"/>
      <c r="I54" s="181"/>
      <c r="J54" s="181"/>
      <c r="K54" s="181"/>
      <c r="L54" s="181"/>
      <c r="M54" s="181"/>
      <c r="N54" s="181"/>
      <c r="O54" s="181"/>
      <c r="P54" s="181"/>
      <c r="Q54" s="181"/>
      <c r="R54" s="181"/>
      <c r="S54" s="181"/>
      <c r="T54" s="181"/>
      <c r="U54" s="181"/>
      <c r="V54" s="181"/>
      <c r="W54" s="181"/>
      <c r="X54" s="181"/>
      <c r="Y54" s="181"/>
      <c r="Z54" s="181"/>
      <c r="AA54" s="181"/>
      <c r="AB54" s="181"/>
      <c r="AC54" s="181"/>
      <c r="AD54" s="17"/>
      <c r="AE54" s="30"/>
    </row>
    <row r="55" spans="1:31" s="158" customFormat="1" ht="9" customHeight="1" x14ac:dyDescent="0.25">
      <c r="A55" s="65"/>
      <c r="B55" s="66"/>
      <c r="C55" s="67"/>
      <c r="D55" s="67"/>
      <c r="E55" s="67"/>
      <c r="F55" s="67"/>
      <c r="G55" s="67"/>
      <c r="H55" s="68"/>
      <c r="I55" s="68"/>
      <c r="J55" s="68"/>
      <c r="K55" s="68"/>
      <c r="L55" s="68"/>
      <c r="M55" s="68"/>
      <c r="N55" s="68"/>
      <c r="O55" s="68"/>
      <c r="P55" s="68"/>
      <c r="Q55" s="68"/>
      <c r="R55" s="68"/>
      <c r="S55" s="68"/>
      <c r="T55" s="68"/>
      <c r="U55" s="68"/>
      <c r="V55" s="68"/>
      <c r="W55" s="68"/>
      <c r="X55" s="68"/>
      <c r="Y55" s="68"/>
      <c r="Z55" s="68"/>
      <c r="AA55" s="68"/>
      <c r="AB55" s="68"/>
      <c r="AC55" s="68"/>
      <c r="AD55" s="69"/>
      <c r="AE55" s="70"/>
    </row>
    <row r="56" spans="1:31" s="158" customFormat="1" ht="15" customHeight="1" x14ac:dyDescent="0.25">
      <c r="A56" s="71">
        <v>4</v>
      </c>
      <c r="B56" s="72"/>
      <c r="C56" s="73" t="s">
        <v>59</v>
      </c>
      <c r="D56" s="73"/>
      <c r="E56" s="73"/>
      <c r="F56" s="73"/>
      <c r="G56" s="73"/>
      <c r="H56" s="1326"/>
      <c r="I56" s="1326"/>
      <c r="J56" s="1326"/>
      <c r="K56" s="1326"/>
      <c r="L56" s="1326"/>
      <c r="M56" s="1326"/>
      <c r="N56" s="1326"/>
      <c r="O56" s="1326"/>
      <c r="P56" s="1326"/>
      <c r="Q56" s="1326"/>
      <c r="R56" s="1326"/>
      <c r="S56" s="1326"/>
      <c r="T56" s="1326"/>
      <c r="U56" s="1326"/>
      <c r="V56" s="1326"/>
      <c r="W56" s="1326"/>
      <c r="X56" s="1326"/>
      <c r="Y56" s="1326"/>
      <c r="Z56" s="1326"/>
      <c r="AA56" s="1326"/>
      <c r="AB56" s="1326"/>
      <c r="AC56" s="1326"/>
      <c r="AD56" s="74"/>
      <c r="AE56" s="70"/>
    </row>
    <row r="57" spans="1:31" s="158" customFormat="1" ht="15" customHeight="1" x14ac:dyDescent="0.25">
      <c r="A57" s="65"/>
      <c r="B57" s="75"/>
      <c r="C57" s="73" t="s">
        <v>65</v>
      </c>
      <c r="D57" s="73"/>
      <c r="E57" s="73"/>
      <c r="F57" s="73"/>
      <c r="G57" s="73"/>
      <c r="H57" s="73"/>
      <c r="I57" s="76"/>
      <c r="J57" s="76"/>
      <c r="K57" s="76"/>
      <c r="L57" s="1315"/>
      <c r="M57" s="1315"/>
      <c r="N57" s="1315"/>
      <c r="O57" s="1315"/>
      <c r="P57" s="1315"/>
      <c r="Q57" s="1315"/>
      <c r="R57" s="1315"/>
      <c r="S57" s="1315"/>
      <c r="T57" s="1315"/>
      <c r="U57" s="1315"/>
      <c r="V57" s="1315"/>
      <c r="W57" s="1315"/>
      <c r="X57" s="1315"/>
      <c r="Y57" s="1315"/>
      <c r="Z57" s="1315"/>
      <c r="AA57" s="1315"/>
      <c r="AB57" s="1315"/>
      <c r="AC57" s="1315"/>
      <c r="AD57" s="77"/>
      <c r="AE57" s="70"/>
    </row>
    <row r="58" spans="1:31" s="158" customFormat="1" ht="15" customHeight="1" x14ac:dyDescent="0.25">
      <c r="A58" s="65"/>
      <c r="B58" s="75"/>
      <c r="C58" s="73" t="s">
        <v>66</v>
      </c>
      <c r="D58" s="73"/>
      <c r="E58" s="1326"/>
      <c r="F58" s="1326"/>
      <c r="G58" s="1326"/>
      <c r="H58" s="1326"/>
      <c r="I58" s="1326"/>
      <c r="J58" s="1326"/>
      <c r="K58" s="1326"/>
      <c r="L58" s="1326"/>
      <c r="M58" s="1326"/>
      <c r="N58" s="1326"/>
      <c r="O58" s="1326"/>
      <c r="P58" s="1326"/>
      <c r="Q58" s="1326"/>
      <c r="R58" s="1326"/>
      <c r="S58" s="1326"/>
      <c r="T58" s="1326"/>
      <c r="U58" s="1326"/>
      <c r="V58" s="1326"/>
      <c r="W58" s="1326"/>
      <c r="X58" s="1326"/>
      <c r="Y58" s="1326"/>
      <c r="Z58" s="1326"/>
      <c r="AA58" s="1326"/>
      <c r="AB58" s="1326"/>
      <c r="AC58" s="1326"/>
      <c r="AD58" s="77"/>
      <c r="AE58" s="70"/>
    </row>
    <row r="59" spans="1:31" s="158" customFormat="1" ht="15" customHeight="1" x14ac:dyDescent="0.25">
      <c r="A59" s="65"/>
      <c r="B59" s="72"/>
      <c r="C59" s="73" t="s">
        <v>54</v>
      </c>
      <c r="D59" s="73"/>
      <c r="E59" s="73"/>
      <c r="F59" s="73"/>
      <c r="G59" s="73"/>
      <c r="H59" s="1315"/>
      <c r="I59" s="1315"/>
      <c r="J59" s="1315"/>
      <c r="K59" s="1315"/>
      <c r="L59" s="1315"/>
      <c r="M59" s="1315"/>
      <c r="N59" s="1315"/>
      <c r="O59" s="1315"/>
      <c r="P59" s="1315"/>
      <c r="Q59" s="1315"/>
      <c r="R59" s="1315"/>
      <c r="S59" s="1315"/>
      <c r="T59" s="1315"/>
      <c r="U59" s="1315"/>
      <c r="V59" s="1315"/>
      <c r="W59" s="1315"/>
      <c r="X59" s="1315"/>
      <c r="Y59" s="1315"/>
      <c r="Z59" s="1315"/>
      <c r="AA59" s="1315"/>
      <c r="AB59" s="1315"/>
      <c r="AC59" s="1315"/>
      <c r="AD59" s="74"/>
      <c r="AE59" s="70"/>
    </row>
    <row r="60" spans="1:31" s="158" customFormat="1" ht="6.75" customHeight="1" x14ac:dyDescent="0.25">
      <c r="A60" s="65"/>
      <c r="B60" s="72"/>
      <c r="C60" s="73"/>
      <c r="D60" s="73"/>
      <c r="E60" s="73"/>
      <c r="F60" s="73"/>
      <c r="G60" s="73"/>
      <c r="H60" s="78"/>
      <c r="I60" s="78"/>
      <c r="J60" s="78"/>
      <c r="K60" s="78"/>
      <c r="L60" s="78"/>
      <c r="M60" s="78"/>
      <c r="N60" s="78"/>
      <c r="O60" s="78"/>
      <c r="P60" s="78"/>
      <c r="Q60" s="78"/>
      <c r="R60" s="78"/>
      <c r="S60" s="78"/>
      <c r="T60" s="78"/>
      <c r="U60" s="78"/>
      <c r="V60" s="78"/>
      <c r="W60" s="78"/>
      <c r="X60" s="78"/>
      <c r="Y60" s="78"/>
      <c r="Z60" s="78"/>
      <c r="AA60" s="78"/>
      <c r="AB60" s="78"/>
      <c r="AC60" s="78"/>
      <c r="AD60" s="74"/>
      <c r="AE60" s="70"/>
    </row>
    <row r="61" spans="1:31" s="158" customFormat="1" ht="15" customHeight="1" x14ac:dyDescent="0.25">
      <c r="A61" s="65"/>
      <c r="B61" s="72"/>
      <c r="C61" s="1316" t="s">
        <v>155</v>
      </c>
      <c r="D61" s="1316"/>
      <c r="E61" s="1316"/>
      <c r="F61" s="1316"/>
      <c r="G61" s="1316"/>
      <c r="H61" s="1316"/>
      <c r="I61" s="1316"/>
      <c r="J61" s="1316"/>
      <c r="K61" s="1316"/>
      <c r="L61" s="1316"/>
      <c r="M61" s="1316"/>
      <c r="N61" s="1316"/>
      <c r="O61" s="1316"/>
      <c r="P61" s="1316"/>
      <c r="Q61" s="1316"/>
      <c r="R61" s="1316"/>
      <c r="S61" s="1316"/>
      <c r="T61" s="1316"/>
      <c r="U61" s="1316"/>
      <c r="V61" s="1316"/>
      <c r="W61" s="1316"/>
      <c r="X61" s="1316"/>
      <c r="Y61" s="1316"/>
      <c r="Z61" s="1316"/>
      <c r="AA61" s="1316"/>
      <c r="AB61" s="1316"/>
      <c r="AC61" s="1316"/>
      <c r="AD61" s="74"/>
      <c r="AE61" s="70"/>
    </row>
    <row r="62" spans="1:31" s="158" customFormat="1" ht="3" customHeight="1" x14ac:dyDescent="0.25">
      <c r="A62" s="65"/>
      <c r="B62" s="72"/>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4"/>
      <c r="AE62" s="70"/>
    </row>
    <row r="63" spans="1:31" s="158" customFormat="1" ht="11.25" customHeight="1" x14ac:dyDescent="0.25">
      <c r="A63" s="65"/>
      <c r="B63" s="72"/>
      <c r="C63" s="1317"/>
      <c r="D63" s="1318"/>
      <c r="E63" s="1318"/>
      <c r="F63" s="1318"/>
      <c r="G63" s="1318"/>
      <c r="H63" s="1318"/>
      <c r="I63" s="1318"/>
      <c r="J63" s="1318"/>
      <c r="K63" s="1318"/>
      <c r="L63" s="1318"/>
      <c r="M63" s="1318"/>
      <c r="N63" s="1318"/>
      <c r="O63" s="1318"/>
      <c r="P63" s="1318"/>
      <c r="Q63" s="1318"/>
      <c r="R63" s="1318"/>
      <c r="S63" s="1318"/>
      <c r="T63" s="1318"/>
      <c r="U63" s="1318"/>
      <c r="V63" s="1318"/>
      <c r="W63" s="1318"/>
      <c r="X63" s="1318"/>
      <c r="Y63" s="1318"/>
      <c r="Z63" s="1318"/>
      <c r="AA63" s="1318"/>
      <c r="AB63" s="1318"/>
      <c r="AC63" s="1319"/>
      <c r="AD63" s="74"/>
      <c r="AE63" s="70"/>
    </row>
    <row r="64" spans="1:31" s="158" customFormat="1" ht="11.25" customHeight="1" x14ac:dyDescent="0.25">
      <c r="A64" s="65"/>
      <c r="B64" s="72"/>
      <c r="C64" s="1320"/>
      <c r="D64" s="1321"/>
      <c r="E64" s="1321"/>
      <c r="F64" s="1321"/>
      <c r="G64" s="1321"/>
      <c r="H64" s="1321"/>
      <c r="I64" s="1321"/>
      <c r="J64" s="1321"/>
      <c r="K64" s="1321"/>
      <c r="L64" s="1321"/>
      <c r="M64" s="1321"/>
      <c r="N64" s="1321"/>
      <c r="O64" s="1321"/>
      <c r="P64" s="1321"/>
      <c r="Q64" s="1321"/>
      <c r="R64" s="1321"/>
      <c r="S64" s="1321"/>
      <c r="T64" s="1321"/>
      <c r="U64" s="1321"/>
      <c r="V64" s="1321"/>
      <c r="W64" s="1321"/>
      <c r="X64" s="1321"/>
      <c r="Y64" s="1321"/>
      <c r="Z64" s="1321"/>
      <c r="AA64" s="1321"/>
      <c r="AB64" s="1321"/>
      <c r="AC64" s="1322"/>
      <c r="AD64" s="74"/>
      <c r="AE64" s="70"/>
    </row>
    <row r="65" spans="1:31" s="158" customFormat="1" ht="11.25" customHeight="1" x14ac:dyDescent="0.25">
      <c r="A65" s="65"/>
      <c r="B65" s="72"/>
      <c r="C65" s="1320"/>
      <c r="D65" s="1321"/>
      <c r="E65" s="1321"/>
      <c r="F65" s="1321"/>
      <c r="G65" s="1321"/>
      <c r="H65" s="1321"/>
      <c r="I65" s="1321"/>
      <c r="J65" s="1321"/>
      <c r="K65" s="1321"/>
      <c r="L65" s="1321"/>
      <c r="M65" s="1321"/>
      <c r="N65" s="1321"/>
      <c r="O65" s="1321"/>
      <c r="P65" s="1321"/>
      <c r="Q65" s="1321"/>
      <c r="R65" s="1321"/>
      <c r="S65" s="1321"/>
      <c r="T65" s="1321"/>
      <c r="U65" s="1321"/>
      <c r="V65" s="1321"/>
      <c r="W65" s="1321"/>
      <c r="X65" s="1321"/>
      <c r="Y65" s="1321"/>
      <c r="Z65" s="1321"/>
      <c r="AA65" s="1321"/>
      <c r="AB65" s="1321"/>
      <c r="AC65" s="1322"/>
      <c r="AD65" s="74"/>
      <c r="AE65" s="70"/>
    </row>
    <row r="66" spans="1:31" s="158" customFormat="1" ht="11.25" customHeight="1" x14ac:dyDescent="0.25">
      <c r="A66" s="65"/>
      <c r="B66" s="72"/>
      <c r="C66" s="1323"/>
      <c r="D66" s="1324"/>
      <c r="E66" s="1324"/>
      <c r="F66" s="1324"/>
      <c r="G66" s="1324"/>
      <c r="H66" s="1324"/>
      <c r="I66" s="1324"/>
      <c r="J66" s="1324"/>
      <c r="K66" s="1324"/>
      <c r="L66" s="1324"/>
      <c r="M66" s="1324"/>
      <c r="N66" s="1324"/>
      <c r="O66" s="1324"/>
      <c r="P66" s="1324"/>
      <c r="Q66" s="1324"/>
      <c r="R66" s="1324"/>
      <c r="S66" s="1324"/>
      <c r="T66" s="1324"/>
      <c r="U66" s="1324"/>
      <c r="V66" s="1324"/>
      <c r="W66" s="1324"/>
      <c r="X66" s="1324"/>
      <c r="Y66" s="1324"/>
      <c r="Z66" s="1324"/>
      <c r="AA66" s="1324"/>
      <c r="AB66" s="1324"/>
      <c r="AC66" s="1325"/>
      <c r="AD66" s="74"/>
      <c r="AE66" s="70"/>
    </row>
    <row r="67" spans="1:31" s="158" customFormat="1" ht="15.75" thickBot="1" x14ac:dyDescent="0.3">
      <c r="A67" s="65"/>
      <c r="B67" s="80"/>
      <c r="C67" s="81"/>
      <c r="D67" s="81"/>
      <c r="E67" s="81"/>
      <c r="F67" s="81"/>
      <c r="G67" s="81"/>
      <c r="H67" s="82"/>
      <c r="I67" s="82"/>
      <c r="J67" s="82"/>
      <c r="K67" s="82"/>
      <c r="L67" s="82"/>
      <c r="M67" s="82"/>
      <c r="N67" s="82"/>
      <c r="O67" s="82"/>
      <c r="P67" s="82"/>
      <c r="Q67" s="82"/>
      <c r="R67" s="82"/>
      <c r="S67" s="82"/>
      <c r="T67" s="82"/>
      <c r="U67" s="82"/>
      <c r="V67" s="82"/>
      <c r="W67" s="82"/>
      <c r="X67" s="82"/>
      <c r="Y67" s="82"/>
      <c r="Z67" s="82"/>
      <c r="AA67" s="82"/>
      <c r="AB67" s="82"/>
      <c r="AC67" s="82"/>
      <c r="AD67" s="83"/>
      <c r="AE67" s="70"/>
    </row>
    <row r="68" spans="1:31" s="158" customFormat="1" x14ac:dyDescent="0.25">
      <c r="A68" s="65"/>
      <c r="B68" s="84"/>
      <c r="C68" s="73"/>
      <c r="D68" s="73"/>
      <c r="E68" s="73"/>
      <c r="F68" s="73"/>
      <c r="G68" s="73"/>
      <c r="H68" s="78"/>
      <c r="I68" s="78"/>
      <c r="J68" s="78"/>
      <c r="K68" s="78"/>
      <c r="L68" s="78"/>
      <c r="M68" s="78"/>
      <c r="N68" s="78"/>
      <c r="O68" s="78"/>
      <c r="P68" s="78"/>
      <c r="Q68" s="78"/>
      <c r="R68" s="78"/>
      <c r="S68" s="78"/>
      <c r="T68" s="78"/>
      <c r="U68" s="78"/>
      <c r="V68" s="78"/>
      <c r="W68" s="78"/>
      <c r="X68" s="78"/>
      <c r="Y68" s="78"/>
      <c r="Z68" s="78"/>
      <c r="AA68" s="78"/>
      <c r="AB68" s="78"/>
      <c r="AC68" s="78"/>
      <c r="AD68" s="85"/>
      <c r="AE68" s="70"/>
    </row>
    <row r="69" spans="1:31" s="158" customFormat="1" ht="15.75" thickBot="1" x14ac:dyDescent="0.3">
      <c r="A69" s="65"/>
      <c r="B69" s="84"/>
      <c r="C69" s="73"/>
      <c r="D69" s="73"/>
      <c r="E69" s="73"/>
      <c r="F69" s="73"/>
      <c r="G69" s="73"/>
      <c r="H69" s="78"/>
      <c r="I69" s="78"/>
      <c r="J69" s="78"/>
      <c r="K69" s="78"/>
      <c r="L69" s="78"/>
      <c r="M69" s="78"/>
      <c r="N69" s="78"/>
      <c r="O69" s="78"/>
      <c r="P69" s="78"/>
      <c r="Q69" s="78"/>
      <c r="R69" s="78"/>
      <c r="S69" s="78"/>
      <c r="T69" s="78"/>
      <c r="U69" s="78"/>
      <c r="V69" s="78"/>
      <c r="W69" s="78"/>
      <c r="X69" s="78"/>
      <c r="Y69" s="78"/>
      <c r="Z69" s="78"/>
      <c r="AA69" s="78"/>
      <c r="AB69" s="78"/>
      <c r="AC69" s="78"/>
      <c r="AD69" s="85"/>
      <c r="AE69" s="70"/>
    </row>
    <row r="70" spans="1:31" s="158" customFormat="1" x14ac:dyDescent="0.25">
      <c r="A70" s="10"/>
      <c r="B70" s="44"/>
      <c r="C70" s="45"/>
      <c r="D70" s="45"/>
      <c r="E70" s="45"/>
      <c r="F70" s="46"/>
      <c r="G70" s="45"/>
      <c r="H70" s="45"/>
      <c r="I70" s="45"/>
      <c r="J70" s="45"/>
      <c r="K70" s="45"/>
      <c r="L70" s="45"/>
      <c r="M70" s="45"/>
      <c r="N70" s="45"/>
      <c r="O70" s="45"/>
      <c r="P70" s="45"/>
      <c r="Q70" s="45"/>
      <c r="R70" s="45"/>
      <c r="S70" s="45"/>
      <c r="T70" s="45"/>
      <c r="U70" s="45"/>
      <c r="V70" s="45"/>
      <c r="W70" s="45"/>
      <c r="X70" s="45"/>
      <c r="Y70" s="45"/>
      <c r="Z70" s="45"/>
      <c r="AA70" s="45"/>
      <c r="AB70" s="45"/>
      <c r="AC70" s="45"/>
      <c r="AD70" s="47"/>
      <c r="AE70" s="10"/>
    </row>
    <row r="71" spans="1:31" s="158" customFormat="1" ht="15" customHeight="1" x14ac:dyDescent="0.25">
      <c r="A71" s="10"/>
      <c r="B71" s="48"/>
      <c r="C71" s="49" t="s">
        <v>156</v>
      </c>
      <c r="D71" s="27"/>
      <c r="E71" s="27"/>
      <c r="F71" s="50"/>
      <c r="G71" s="27"/>
      <c r="H71" s="27"/>
      <c r="I71" s="27"/>
      <c r="J71" s="27"/>
      <c r="K71" s="27"/>
      <c r="L71" s="27"/>
      <c r="M71" s="27"/>
      <c r="N71" s="27"/>
      <c r="O71" s="27"/>
      <c r="P71" s="27"/>
      <c r="Q71" s="27"/>
      <c r="R71" s="27"/>
      <c r="S71" s="27"/>
      <c r="T71" s="50"/>
      <c r="U71" s="27"/>
      <c r="V71" s="27"/>
      <c r="W71" s="27"/>
      <c r="X71" s="27"/>
      <c r="Y71" s="27"/>
      <c r="Z71" s="27"/>
      <c r="AA71" s="27"/>
      <c r="AB71" s="27"/>
      <c r="AC71" s="27"/>
      <c r="AD71" s="51"/>
      <c r="AE71" s="10"/>
    </row>
    <row r="72" spans="1:31" s="158" customFormat="1" x14ac:dyDescent="0.25">
      <c r="A72" s="10"/>
      <c r="B72" s="48"/>
      <c r="C72" s="52" t="s">
        <v>157</v>
      </c>
      <c r="D72" s="53"/>
      <c r="E72" s="53"/>
      <c r="F72" s="53"/>
      <c r="G72" s="53"/>
      <c r="H72" s="53"/>
      <c r="I72" s="54"/>
      <c r="J72" s="54"/>
      <c r="K72" s="54"/>
      <c r="L72" s="54"/>
      <c r="M72" s="54"/>
      <c r="N72" s="54"/>
      <c r="O72" s="54"/>
      <c r="P72" s="54"/>
      <c r="Q72" s="54"/>
      <c r="R72" s="54"/>
      <c r="S72" s="54"/>
      <c r="T72" s="54"/>
      <c r="U72" s="54"/>
      <c r="V72" s="54"/>
      <c r="W72" s="53"/>
      <c r="X72" s="53"/>
      <c r="Y72" s="53"/>
      <c r="Z72" s="53"/>
      <c r="AA72" s="53"/>
      <c r="AB72" s="53"/>
      <c r="AC72" s="53"/>
      <c r="AD72" s="51"/>
      <c r="AE72" s="10"/>
    </row>
    <row r="73" spans="1:31" s="158" customFormat="1" ht="15" customHeight="1" x14ac:dyDescent="0.25">
      <c r="A73" s="55"/>
      <c r="B73" s="48"/>
      <c r="C73" s="1306" t="s">
        <v>6641</v>
      </c>
      <c r="D73" s="1307"/>
      <c r="E73" s="1307"/>
      <c r="F73" s="1307"/>
      <c r="G73" s="1307"/>
      <c r="H73" s="1307"/>
      <c r="I73" s="1307"/>
      <c r="J73" s="1307"/>
      <c r="K73" s="1307"/>
      <c r="L73" s="1307"/>
      <c r="M73" s="1307"/>
      <c r="N73" s="1307"/>
      <c r="O73" s="1307"/>
      <c r="P73" s="1307"/>
      <c r="Q73" s="1307"/>
      <c r="R73" s="1307"/>
      <c r="S73" s="1307"/>
      <c r="T73" s="1307"/>
      <c r="U73" s="1307"/>
      <c r="V73" s="1307"/>
      <c r="W73" s="1307"/>
      <c r="X73" s="1307"/>
      <c r="Y73" s="1307"/>
      <c r="Z73" s="1307"/>
      <c r="AA73" s="1307"/>
      <c r="AB73" s="1307"/>
      <c r="AC73" s="1308"/>
      <c r="AD73" s="51"/>
      <c r="AE73" s="55"/>
    </row>
    <row r="74" spans="1:31" s="158" customFormat="1" x14ac:dyDescent="0.25">
      <c r="A74" s="55"/>
      <c r="B74" s="48"/>
      <c r="C74" s="1309"/>
      <c r="D74" s="1310"/>
      <c r="E74" s="1310"/>
      <c r="F74" s="1310"/>
      <c r="G74" s="1310"/>
      <c r="H74" s="1310"/>
      <c r="I74" s="1310"/>
      <c r="J74" s="1310"/>
      <c r="K74" s="1310"/>
      <c r="L74" s="1310"/>
      <c r="M74" s="1310"/>
      <c r="N74" s="1310"/>
      <c r="O74" s="1310"/>
      <c r="P74" s="1310"/>
      <c r="Q74" s="1310"/>
      <c r="R74" s="1310"/>
      <c r="S74" s="1310"/>
      <c r="T74" s="1310"/>
      <c r="U74" s="1310"/>
      <c r="V74" s="1310"/>
      <c r="W74" s="1310"/>
      <c r="X74" s="1310"/>
      <c r="Y74" s="1310"/>
      <c r="Z74" s="1310"/>
      <c r="AA74" s="1310"/>
      <c r="AB74" s="1310"/>
      <c r="AC74" s="1311"/>
      <c r="AD74" s="51"/>
      <c r="AE74" s="55"/>
    </row>
    <row r="75" spans="1:31" s="158" customFormat="1" ht="15" customHeight="1" x14ac:dyDescent="0.25">
      <c r="A75" s="55"/>
      <c r="B75" s="48"/>
      <c r="C75" s="1309"/>
      <c r="D75" s="1310"/>
      <c r="E75" s="1310"/>
      <c r="F75" s="1310"/>
      <c r="G75" s="1310"/>
      <c r="H75" s="1310"/>
      <c r="I75" s="1310"/>
      <c r="J75" s="1310"/>
      <c r="K75" s="1310"/>
      <c r="L75" s="1310"/>
      <c r="M75" s="1310"/>
      <c r="N75" s="1310"/>
      <c r="O75" s="1310"/>
      <c r="P75" s="1310"/>
      <c r="Q75" s="1310"/>
      <c r="R75" s="1310"/>
      <c r="S75" s="1310"/>
      <c r="T75" s="1310"/>
      <c r="U75" s="1310"/>
      <c r="V75" s="1310"/>
      <c r="W75" s="1310"/>
      <c r="X75" s="1310"/>
      <c r="Y75" s="1310"/>
      <c r="Z75" s="1310"/>
      <c r="AA75" s="1310"/>
      <c r="AB75" s="1310"/>
      <c r="AC75" s="1311"/>
      <c r="AD75" s="51"/>
      <c r="AE75" s="55"/>
    </row>
    <row r="76" spans="1:31" s="158" customFormat="1" x14ac:dyDescent="0.25">
      <c r="A76" s="55"/>
      <c r="B76" s="48"/>
      <c r="C76" s="1309"/>
      <c r="D76" s="1310"/>
      <c r="E76" s="1310"/>
      <c r="F76" s="1310"/>
      <c r="G76" s="1310"/>
      <c r="H76" s="1310"/>
      <c r="I76" s="1310"/>
      <c r="J76" s="1310"/>
      <c r="K76" s="1310"/>
      <c r="L76" s="1310"/>
      <c r="M76" s="1310"/>
      <c r="N76" s="1310"/>
      <c r="O76" s="1310"/>
      <c r="P76" s="1310"/>
      <c r="Q76" s="1310"/>
      <c r="R76" s="1310"/>
      <c r="S76" s="1310"/>
      <c r="T76" s="1310"/>
      <c r="U76" s="1310"/>
      <c r="V76" s="1310"/>
      <c r="W76" s="1310"/>
      <c r="X76" s="1310"/>
      <c r="Y76" s="1310"/>
      <c r="Z76" s="1310"/>
      <c r="AA76" s="1310"/>
      <c r="AB76" s="1310"/>
      <c r="AC76" s="1311"/>
      <c r="AD76" s="51"/>
      <c r="AE76" s="55"/>
    </row>
    <row r="77" spans="1:31" s="158" customFormat="1" ht="15" customHeight="1" x14ac:dyDescent="0.25">
      <c r="A77" s="55"/>
      <c r="B77" s="48"/>
      <c r="C77" s="1309"/>
      <c r="D77" s="1310"/>
      <c r="E77" s="1310"/>
      <c r="F77" s="1310"/>
      <c r="G77" s="1310"/>
      <c r="H77" s="1310"/>
      <c r="I77" s="1310"/>
      <c r="J77" s="1310"/>
      <c r="K77" s="1310"/>
      <c r="L77" s="1310"/>
      <c r="M77" s="1310"/>
      <c r="N77" s="1310"/>
      <c r="O77" s="1310"/>
      <c r="P77" s="1310"/>
      <c r="Q77" s="1310"/>
      <c r="R77" s="1310"/>
      <c r="S77" s="1310"/>
      <c r="T77" s="1310"/>
      <c r="U77" s="1310"/>
      <c r="V77" s="1310"/>
      <c r="W77" s="1310"/>
      <c r="X77" s="1310"/>
      <c r="Y77" s="1310"/>
      <c r="Z77" s="1310"/>
      <c r="AA77" s="1310"/>
      <c r="AB77" s="1310"/>
      <c r="AC77" s="1311"/>
      <c r="AD77" s="51"/>
      <c r="AE77" s="55"/>
    </row>
    <row r="78" spans="1:31" s="158" customFormat="1" x14ac:dyDescent="0.25">
      <c r="A78" s="55"/>
      <c r="B78" s="48"/>
      <c r="C78" s="1309"/>
      <c r="D78" s="1310"/>
      <c r="E78" s="1310"/>
      <c r="F78" s="1310"/>
      <c r="G78" s="1310"/>
      <c r="H78" s="1310"/>
      <c r="I78" s="1310"/>
      <c r="J78" s="1310"/>
      <c r="K78" s="1310"/>
      <c r="L78" s="1310"/>
      <c r="M78" s="1310"/>
      <c r="N78" s="1310"/>
      <c r="O78" s="1310"/>
      <c r="P78" s="1310"/>
      <c r="Q78" s="1310"/>
      <c r="R78" s="1310"/>
      <c r="S78" s="1310"/>
      <c r="T78" s="1310"/>
      <c r="U78" s="1310"/>
      <c r="V78" s="1310"/>
      <c r="W78" s="1310"/>
      <c r="X78" s="1310"/>
      <c r="Y78" s="1310"/>
      <c r="Z78" s="1310"/>
      <c r="AA78" s="1310"/>
      <c r="AB78" s="1310"/>
      <c r="AC78" s="1311"/>
      <c r="AD78" s="51"/>
      <c r="AE78" s="55"/>
    </row>
    <row r="79" spans="1:31" s="158" customFormat="1" x14ac:dyDescent="0.25">
      <c r="A79" s="55"/>
      <c r="B79" s="48"/>
      <c r="C79" s="1312"/>
      <c r="D79" s="1313"/>
      <c r="E79" s="1313"/>
      <c r="F79" s="1313"/>
      <c r="G79" s="1313"/>
      <c r="H79" s="1313"/>
      <c r="I79" s="1313"/>
      <c r="J79" s="1313"/>
      <c r="K79" s="1313"/>
      <c r="L79" s="1313"/>
      <c r="M79" s="1313"/>
      <c r="N79" s="1313"/>
      <c r="O79" s="1313"/>
      <c r="P79" s="1313"/>
      <c r="Q79" s="1313"/>
      <c r="R79" s="1313"/>
      <c r="S79" s="1313"/>
      <c r="T79" s="1313"/>
      <c r="U79" s="1313"/>
      <c r="V79" s="1313"/>
      <c r="W79" s="1313"/>
      <c r="X79" s="1313"/>
      <c r="Y79" s="1313"/>
      <c r="Z79" s="1313"/>
      <c r="AA79" s="1313"/>
      <c r="AB79" s="1313"/>
      <c r="AC79" s="1314"/>
      <c r="AD79" s="51"/>
      <c r="AE79" s="55"/>
    </row>
    <row r="80" spans="1:31" s="158" customFormat="1" x14ac:dyDescent="0.25">
      <c r="A80" s="55"/>
      <c r="B80" s="48"/>
      <c r="C80" s="56" t="s">
        <v>158</v>
      </c>
      <c r="D80" s="56"/>
      <c r="E80" s="56"/>
      <c r="F80" s="56"/>
      <c r="G80" s="56"/>
      <c r="H80" s="56"/>
      <c r="I80" s="56"/>
      <c r="J80" s="57"/>
      <c r="K80" s="57"/>
      <c r="L80" s="57"/>
      <c r="M80" s="57"/>
      <c r="N80" s="57"/>
      <c r="O80" s="57"/>
      <c r="P80" s="57"/>
      <c r="Q80" s="57"/>
      <c r="R80" s="57"/>
      <c r="S80" s="57"/>
      <c r="T80" s="57"/>
      <c r="U80" s="57"/>
      <c r="V80" s="57"/>
      <c r="W80" s="56"/>
      <c r="X80" s="56"/>
      <c r="Y80" s="56"/>
      <c r="Z80" s="56"/>
      <c r="AA80" s="56"/>
      <c r="AB80" s="56"/>
      <c r="AC80" s="56"/>
      <c r="AD80" s="51"/>
      <c r="AE80" s="55"/>
    </row>
    <row r="81" spans="1:31" s="158" customFormat="1" x14ac:dyDescent="0.25">
      <c r="A81" s="55"/>
      <c r="B81" s="48"/>
      <c r="C81" s="1306"/>
      <c r="D81" s="1307"/>
      <c r="E81" s="1307"/>
      <c r="F81" s="1307"/>
      <c r="G81" s="1307"/>
      <c r="H81" s="1307"/>
      <c r="I81" s="1307"/>
      <c r="J81" s="1307"/>
      <c r="K81" s="1307"/>
      <c r="L81" s="1307"/>
      <c r="M81" s="1307"/>
      <c r="N81" s="1307"/>
      <c r="O81" s="1307"/>
      <c r="P81" s="1307"/>
      <c r="Q81" s="1307"/>
      <c r="R81" s="1307"/>
      <c r="S81" s="1307"/>
      <c r="T81" s="1307"/>
      <c r="U81" s="1307"/>
      <c r="V81" s="1307"/>
      <c r="W81" s="1307"/>
      <c r="X81" s="1307"/>
      <c r="Y81" s="1307"/>
      <c r="Z81" s="1307"/>
      <c r="AA81" s="1307"/>
      <c r="AB81" s="1307"/>
      <c r="AC81" s="1308"/>
      <c r="AD81" s="51"/>
      <c r="AE81" s="55"/>
    </row>
    <row r="82" spans="1:31" s="158" customFormat="1" x14ac:dyDescent="0.25">
      <c r="A82" s="55"/>
      <c r="B82" s="48"/>
      <c r="C82" s="1309"/>
      <c r="D82" s="1310"/>
      <c r="E82" s="1310"/>
      <c r="F82" s="1310"/>
      <c r="G82" s="1310"/>
      <c r="H82" s="1310"/>
      <c r="I82" s="1310"/>
      <c r="J82" s="1310"/>
      <c r="K82" s="1310"/>
      <c r="L82" s="1310"/>
      <c r="M82" s="1310"/>
      <c r="N82" s="1310"/>
      <c r="O82" s="1310"/>
      <c r="P82" s="1310"/>
      <c r="Q82" s="1310"/>
      <c r="R82" s="1310"/>
      <c r="S82" s="1310"/>
      <c r="T82" s="1310"/>
      <c r="U82" s="1310"/>
      <c r="V82" s="1310"/>
      <c r="W82" s="1310"/>
      <c r="X82" s="1310"/>
      <c r="Y82" s="1310"/>
      <c r="Z82" s="1310"/>
      <c r="AA82" s="1310"/>
      <c r="AB82" s="1310"/>
      <c r="AC82" s="1311"/>
      <c r="AD82" s="51"/>
      <c r="AE82" s="55"/>
    </row>
    <row r="83" spans="1:31" s="158" customFormat="1" x14ac:dyDescent="0.25">
      <c r="A83" s="55"/>
      <c r="B83" s="48"/>
      <c r="C83" s="1309"/>
      <c r="D83" s="1310"/>
      <c r="E83" s="1310"/>
      <c r="F83" s="1310"/>
      <c r="G83" s="1310"/>
      <c r="H83" s="1310"/>
      <c r="I83" s="1310"/>
      <c r="J83" s="1310"/>
      <c r="K83" s="1310"/>
      <c r="L83" s="1310"/>
      <c r="M83" s="1310"/>
      <c r="N83" s="1310"/>
      <c r="O83" s="1310"/>
      <c r="P83" s="1310"/>
      <c r="Q83" s="1310"/>
      <c r="R83" s="1310"/>
      <c r="S83" s="1310"/>
      <c r="T83" s="1310"/>
      <c r="U83" s="1310"/>
      <c r="V83" s="1310"/>
      <c r="W83" s="1310"/>
      <c r="X83" s="1310"/>
      <c r="Y83" s="1310"/>
      <c r="Z83" s="1310"/>
      <c r="AA83" s="1310"/>
      <c r="AB83" s="1310"/>
      <c r="AC83" s="1311"/>
      <c r="AD83" s="51"/>
      <c r="AE83" s="55"/>
    </row>
    <row r="84" spans="1:31" s="158" customFormat="1" x14ac:dyDescent="0.25">
      <c r="A84" s="55"/>
      <c r="B84" s="48"/>
      <c r="C84" s="1309"/>
      <c r="D84" s="1310"/>
      <c r="E84" s="1310"/>
      <c r="F84" s="1310"/>
      <c r="G84" s="1310"/>
      <c r="H84" s="1310"/>
      <c r="I84" s="1310"/>
      <c r="J84" s="1310"/>
      <c r="K84" s="1310"/>
      <c r="L84" s="1310"/>
      <c r="M84" s="1310"/>
      <c r="N84" s="1310"/>
      <c r="O84" s="1310"/>
      <c r="P84" s="1310"/>
      <c r="Q84" s="1310"/>
      <c r="R84" s="1310"/>
      <c r="S84" s="1310"/>
      <c r="T84" s="1310"/>
      <c r="U84" s="1310"/>
      <c r="V84" s="1310"/>
      <c r="W84" s="1310"/>
      <c r="X84" s="1310"/>
      <c r="Y84" s="1310"/>
      <c r="Z84" s="1310"/>
      <c r="AA84" s="1310"/>
      <c r="AB84" s="1310"/>
      <c r="AC84" s="1311"/>
      <c r="AD84" s="51"/>
      <c r="AE84" s="55"/>
    </row>
    <row r="85" spans="1:31" s="158" customFormat="1" x14ac:dyDescent="0.25">
      <c r="A85" s="55"/>
      <c r="B85" s="48"/>
      <c r="C85" s="1309"/>
      <c r="D85" s="1310"/>
      <c r="E85" s="1310"/>
      <c r="F85" s="1310"/>
      <c r="G85" s="1310"/>
      <c r="H85" s="1310"/>
      <c r="I85" s="1310"/>
      <c r="J85" s="1310"/>
      <c r="K85" s="1310"/>
      <c r="L85" s="1310"/>
      <c r="M85" s="1310"/>
      <c r="N85" s="1310"/>
      <c r="O85" s="1310"/>
      <c r="P85" s="1310"/>
      <c r="Q85" s="1310"/>
      <c r="R85" s="1310"/>
      <c r="S85" s="1310"/>
      <c r="T85" s="1310"/>
      <c r="U85" s="1310"/>
      <c r="V85" s="1310"/>
      <c r="W85" s="1310"/>
      <c r="X85" s="1310"/>
      <c r="Y85" s="1310"/>
      <c r="Z85" s="1310"/>
      <c r="AA85" s="1310"/>
      <c r="AB85" s="1310"/>
      <c r="AC85" s="1311"/>
      <c r="AD85" s="51"/>
      <c r="AE85" s="55"/>
    </row>
    <row r="86" spans="1:31" s="158" customFormat="1" x14ac:dyDescent="0.25">
      <c r="A86" s="55"/>
      <c r="B86" s="48"/>
      <c r="C86" s="1309"/>
      <c r="D86" s="1310"/>
      <c r="E86" s="1310"/>
      <c r="F86" s="1310"/>
      <c r="G86" s="1310"/>
      <c r="H86" s="1310"/>
      <c r="I86" s="1310"/>
      <c r="J86" s="1310"/>
      <c r="K86" s="1310"/>
      <c r="L86" s="1310"/>
      <c r="M86" s="1310"/>
      <c r="N86" s="1310"/>
      <c r="O86" s="1310"/>
      <c r="P86" s="1310"/>
      <c r="Q86" s="1310"/>
      <c r="R86" s="1310"/>
      <c r="S86" s="1310"/>
      <c r="T86" s="1310"/>
      <c r="U86" s="1310"/>
      <c r="V86" s="1310"/>
      <c r="W86" s="1310"/>
      <c r="X86" s="1310"/>
      <c r="Y86" s="1310"/>
      <c r="Z86" s="1310"/>
      <c r="AA86" s="1310"/>
      <c r="AB86" s="1310"/>
      <c r="AC86" s="1311"/>
      <c r="AD86" s="51"/>
      <c r="AE86" s="55"/>
    </row>
    <row r="87" spans="1:31" s="158" customFormat="1" x14ac:dyDescent="0.25">
      <c r="A87" s="55"/>
      <c r="B87" s="48"/>
      <c r="C87" s="1312"/>
      <c r="D87" s="1313"/>
      <c r="E87" s="1313"/>
      <c r="F87" s="1313"/>
      <c r="G87" s="1313"/>
      <c r="H87" s="1313"/>
      <c r="I87" s="1313"/>
      <c r="J87" s="1313"/>
      <c r="K87" s="1313"/>
      <c r="L87" s="1313"/>
      <c r="M87" s="1313"/>
      <c r="N87" s="1313"/>
      <c r="O87" s="1313"/>
      <c r="P87" s="1313"/>
      <c r="Q87" s="1313"/>
      <c r="R87" s="1313"/>
      <c r="S87" s="1313"/>
      <c r="T87" s="1313"/>
      <c r="U87" s="1313"/>
      <c r="V87" s="1313"/>
      <c r="W87" s="1313"/>
      <c r="X87" s="1313"/>
      <c r="Y87" s="1313"/>
      <c r="Z87" s="1313"/>
      <c r="AA87" s="1313"/>
      <c r="AB87" s="1313"/>
      <c r="AC87" s="1314"/>
      <c r="AD87" s="51"/>
      <c r="AE87" s="55"/>
    </row>
    <row r="88" spans="1:31" s="158" customFormat="1" x14ac:dyDescent="0.25">
      <c r="A88" s="55"/>
      <c r="B88" s="48"/>
      <c r="C88" s="56" t="s">
        <v>159</v>
      </c>
      <c r="D88" s="56"/>
      <c r="E88" s="56"/>
      <c r="F88" s="56"/>
      <c r="G88" s="56"/>
      <c r="H88" s="56"/>
      <c r="I88" s="56"/>
      <c r="J88" s="57"/>
      <c r="K88" s="57"/>
      <c r="L88" s="57"/>
      <c r="M88" s="57"/>
      <c r="N88" s="57"/>
      <c r="O88" s="57"/>
      <c r="P88" s="57"/>
      <c r="Q88" s="57"/>
      <c r="R88" s="57"/>
      <c r="S88" s="57"/>
      <c r="T88" s="57"/>
      <c r="U88" s="57"/>
      <c r="V88" s="57"/>
      <c r="W88" s="56"/>
      <c r="X88" s="56"/>
      <c r="Y88" s="56"/>
      <c r="Z88" s="56"/>
      <c r="AA88" s="56"/>
      <c r="AB88" s="56"/>
      <c r="AC88" s="56"/>
      <c r="AD88" s="51"/>
      <c r="AE88" s="55"/>
    </row>
    <row r="89" spans="1:31" s="158" customFormat="1" x14ac:dyDescent="0.25">
      <c r="A89" s="55"/>
      <c r="B89" s="48"/>
      <c r="C89" s="1306"/>
      <c r="D89" s="1307"/>
      <c r="E89" s="1307"/>
      <c r="F89" s="1307"/>
      <c r="G89" s="1307"/>
      <c r="H89" s="1307"/>
      <c r="I89" s="1307"/>
      <c r="J89" s="1307"/>
      <c r="K89" s="1307"/>
      <c r="L89" s="1307"/>
      <c r="M89" s="1307"/>
      <c r="N89" s="1307"/>
      <c r="O89" s="1307"/>
      <c r="P89" s="1307"/>
      <c r="Q89" s="1307"/>
      <c r="R89" s="1307"/>
      <c r="S89" s="1307"/>
      <c r="T89" s="1307"/>
      <c r="U89" s="1307"/>
      <c r="V89" s="1307"/>
      <c r="W89" s="1307"/>
      <c r="X89" s="1307"/>
      <c r="Y89" s="1307"/>
      <c r="Z89" s="1307"/>
      <c r="AA89" s="1307"/>
      <c r="AB89" s="1307"/>
      <c r="AC89" s="1308"/>
      <c r="AD89" s="51"/>
      <c r="AE89" s="55"/>
    </row>
    <row r="90" spans="1:31" s="158" customFormat="1" x14ac:dyDescent="0.25">
      <c r="A90" s="55"/>
      <c r="B90" s="48"/>
      <c r="C90" s="1309"/>
      <c r="D90" s="1310"/>
      <c r="E90" s="1310"/>
      <c r="F90" s="1310"/>
      <c r="G90" s="1310"/>
      <c r="H90" s="1310"/>
      <c r="I90" s="1310"/>
      <c r="J90" s="1310"/>
      <c r="K90" s="1310"/>
      <c r="L90" s="1310"/>
      <c r="M90" s="1310"/>
      <c r="N90" s="1310"/>
      <c r="O90" s="1310"/>
      <c r="P90" s="1310"/>
      <c r="Q90" s="1310"/>
      <c r="R90" s="1310"/>
      <c r="S90" s="1310"/>
      <c r="T90" s="1310"/>
      <c r="U90" s="1310"/>
      <c r="V90" s="1310"/>
      <c r="W90" s="1310"/>
      <c r="X90" s="1310"/>
      <c r="Y90" s="1310"/>
      <c r="Z90" s="1310"/>
      <c r="AA90" s="1310"/>
      <c r="AB90" s="1310"/>
      <c r="AC90" s="1311"/>
      <c r="AD90" s="51"/>
      <c r="AE90" s="55"/>
    </row>
    <row r="91" spans="1:31" s="158" customFormat="1" x14ac:dyDescent="0.25">
      <c r="A91" s="55"/>
      <c r="B91" s="48"/>
      <c r="C91" s="1309"/>
      <c r="D91" s="1310"/>
      <c r="E91" s="1310"/>
      <c r="F91" s="1310"/>
      <c r="G91" s="1310"/>
      <c r="H91" s="1310"/>
      <c r="I91" s="1310"/>
      <c r="J91" s="1310"/>
      <c r="K91" s="1310"/>
      <c r="L91" s="1310"/>
      <c r="M91" s="1310"/>
      <c r="N91" s="1310"/>
      <c r="O91" s="1310"/>
      <c r="P91" s="1310"/>
      <c r="Q91" s="1310"/>
      <c r="R91" s="1310"/>
      <c r="S91" s="1310"/>
      <c r="T91" s="1310"/>
      <c r="U91" s="1310"/>
      <c r="V91" s="1310"/>
      <c r="W91" s="1310"/>
      <c r="X91" s="1310"/>
      <c r="Y91" s="1310"/>
      <c r="Z91" s="1310"/>
      <c r="AA91" s="1310"/>
      <c r="AB91" s="1310"/>
      <c r="AC91" s="1311"/>
      <c r="AD91" s="51"/>
      <c r="AE91" s="55"/>
    </row>
    <row r="92" spans="1:31" s="158" customFormat="1" x14ac:dyDescent="0.25">
      <c r="A92" s="55"/>
      <c r="B92" s="48"/>
      <c r="C92" s="1309"/>
      <c r="D92" s="1310"/>
      <c r="E92" s="1310"/>
      <c r="F92" s="1310"/>
      <c r="G92" s="1310"/>
      <c r="H92" s="1310"/>
      <c r="I92" s="1310"/>
      <c r="J92" s="1310"/>
      <c r="K92" s="1310"/>
      <c r="L92" s="1310"/>
      <c r="M92" s="1310"/>
      <c r="N92" s="1310"/>
      <c r="O92" s="1310"/>
      <c r="P92" s="1310"/>
      <c r="Q92" s="1310"/>
      <c r="R92" s="1310"/>
      <c r="S92" s="1310"/>
      <c r="T92" s="1310"/>
      <c r="U92" s="1310"/>
      <c r="V92" s="1310"/>
      <c r="W92" s="1310"/>
      <c r="X92" s="1310"/>
      <c r="Y92" s="1310"/>
      <c r="Z92" s="1310"/>
      <c r="AA92" s="1310"/>
      <c r="AB92" s="1310"/>
      <c r="AC92" s="1311"/>
      <c r="AD92" s="51"/>
      <c r="AE92" s="55"/>
    </row>
    <row r="93" spans="1:31" s="158" customFormat="1" x14ac:dyDescent="0.25">
      <c r="A93" s="55"/>
      <c r="B93" s="48"/>
      <c r="C93" s="1309"/>
      <c r="D93" s="1310"/>
      <c r="E93" s="1310"/>
      <c r="F93" s="1310"/>
      <c r="G93" s="1310"/>
      <c r="H93" s="1310"/>
      <c r="I93" s="1310"/>
      <c r="J93" s="1310"/>
      <c r="K93" s="1310"/>
      <c r="L93" s="1310"/>
      <c r="M93" s="1310"/>
      <c r="N93" s="1310"/>
      <c r="O93" s="1310"/>
      <c r="P93" s="1310"/>
      <c r="Q93" s="1310"/>
      <c r="R93" s="1310"/>
      <c r="S93" s="1310"/>
      <c r="T93" s="1310"/>
      <c r="U93" s="1310"/>
      <c r="V93" s="1310"/>
      <c r="W93" s="1310"/>
      <c r="X93" s="1310"/>
      <c r="Y93" s="1310"/>
      <c r="Z93" s="1310"/>
      <c r="AA93" s="1310"/>
      <c r="AB93" s="1310"/>
      <c r="AC93" s="1311"/>
      <c r="AD93" s="51"/>
      <c r="AE93" s="55"/>
    </row>
    <row r="94" spans="1:31" s="158" customFormat="1" x14ac:dyDescent="0.25">
      <c r="A94" s="55"/>
      <c r="B94" s="48"/>
      <c r="C94" s="1309"/>
      <c r="D94" s="1310"/>
      <c r="E94" s="1310"/>
      <c r="F94" s="1310"/>
      <c r="G94" s="1310"/>
      <c r="H94" s="1310"/>
      <c r="I94" s="1310"/>
      <c r="J94" s="1310"/>
      <c r="K94" s="1310"/>
      <c r="L94" s="1310"/>
      <c r="M94" s="1310"/>
      <c r="N94" s="1310"/>
      <c r="O94" s="1310"/>
      <c r="P94" s="1310"/>
      <c r="Q94" s="1310"/>
      <c r="R94" s="1310"/>
      <c r="S94" s="1310"/>
      <c r="T94" s="1310"/>
      <c r="U94" s="1310"/>
      <c r="V94" s="1310"/>
      <c r="W94" s="1310"/>
      <c r="X94" s="1310"/>
      <c r="Y94" s="1310"/>
      <c r="Z94" s="1310"/>
      <c r="AA94" s="1310"/>
      <c r="AB94" s="1310"/>
      <c r="AC94" s="1311"/>
      <c r="AD94" s="51"/>
      <c r="AE94" s="55"/>
    </row>
    <row r="95" spans="1:31" s="158" customFormat="1" x14ac:dyDescent="0.25">
      <c r="A95" s="55"/>
      <c r="B95" s="48"/>
      <c r="C95" s="1312"/>
      <c r="D95" s="1313"/>
      <c r="E95" s="1313"/>
      <c r="F95" s="1313"/>
      <c r="G95" s="1313"/>
      <c r="H95" s="1313"/>
      <c r="I95" s="1313"/>
      <c r="J95" s="1313"/>
      <c r="K95" s="1313"/>
      <c r="L95" s="1313"/>
      <c r="M95" s="1313"/>
      <c r="N95" s="1313"/>
      <c r="O95" s="1313"/>
      <c r="P95" s="1313"/>
      <c r="Q95" s="1313"/>
      <c r="R95" s="1313"/>
      <c r="S95" s="1313"/>
      <c r="T95" s="1313"/>
      <c r="U95" s="1313"/>
      <c r="V95" s="1313"/>
      <c r="W95" s="1313"/>
      <c r="X95" s="1313"/>
      <c r="Y95" s="1313"/>
      <c r="Z95" s="1313"/>
      <c r="AA95" s="1313"/>
      <c r="AB95" s="1313"/>
      <c r="AC95" s="1314"/>
      <c r="AD95" s="51"/>
      <c r="AE95" s="55"/>
    </row>
    <row r="96" spans="1:31" s="158" customFormat="1" x14ac:dyDescent="0.25">
      <c r="A96" s="55"/>
      <c r="B96" s="48"/>
      <c r="C96" s="56" t="s">
        <v>160</v>
      </c>
      <c r="D96" s="56"/>
      <c r="E96" s="56"/>
      <c r="F96" s="56"/>
      <c r="G96" s="56"/>
      <c r="H96" s="56"/>
      <c r="I96" s="56"/>
      <c r="J96" s="57"/>
      <c r="K96" s="57"/>
      <c r="L96" s="57"/>
      <c r="M96" s="57"/>
      <c r="N96" s="57"/>
      <c r="O96" s="57"/>
      <c r="P96" s="57"/>
      <c r="Q96" s="57"/>
      <c r="R96" s="57"/>
      <c r="S96" s="57"/>
      <c r="T96" s="57"/>
      <c r="U96" s="57"/>
      <c r="V96" s="57"/>
      <c r="W96" s="56"/>
      <c r="X96" s="56"/>
      <c r="Y96" s="56"/>
      <c r="Z96" s="56"/>
      <c r="AA96" s="56"/>
      <c r="AB96" s="56"/>
      <c r="AC96" s="56"/>
      <c r="AD96" s="51"/>
      <c r="AE96" s="55"/>
    </row>
    <row r="97" spans="1:31" s="158" customFormat="1" x14ac:dyDescent="0.25">
      <c r="A97" s="55"/>
      <c r="B97" s="48"/>
      <c r="C97" s="1306"/>
      <c r="D97" s="1307"/>
      <c r="E97" s="1307"/>
      <c r="F97" s="1307"/>
      <c r="G97" s="1307"/>
      <c r="H97" s="1307"/>
      <c r="I97" s="1307"/>
      <c r="J97" s="1307"/>
      <c r="K97" s="1307"/>
      <c r="L97" s="1307"/>
      <c r="M97" s="1307"/>
      <c r="N97" s="1307"/>
      <c r="O97" s="1307"/>
      <c r="P97" s="1307"/>
      <c r="Q97" s="1307"/>
      <c r="R97" s="1307"/>
      <c r="S97" s="1307"/>
      <c r="T97" s="1307"/>
      <c r="U97" s="1307"/>
      <c r="V97" s="1307"/>
      <c r="W97" s="1307"/>
      <c r="X97" s="1307"/>
      <c r="Y97" s="1307"/>
      <c r="Z97" s="1307"/>
      <c r="AA97" s="1307"/>
      <c r="AB97" s="1307"/>
      <c r="AC97" s="1308"/>
      <c r="AD97" s="51"/>
      <c r="AE97" s="55"/>
    </row>
    <row r="98" spans="1:31" s="158" customFormat="1" x14ac:dyDescent="0.25">
      <c r="A98" s="55"/>
      <c r="B98" s="48"/>
      <c r="C98" s="1309"/>
      <c r="D98" s="1310"/>
      <c r="E98" s="1310"/>
      <c r="F98" s="1310"/>
      <c r="G98" s="1310"/>
      <c r="H98" s="1310"/>
      <c r="I98" s="1310"/>
      <c r="J98" s="1310"/>
      <c r="K98" s="1310"/>
      <c r="L98" s="1310"/>
      <c r="M98" s="1310"/>
      <c r="N98" s="1310"/>
      <c r="O98" s="1310"/>
      <c r="P98" s="1310"/>
      <c r="Q98" s="1310"/>
      <c r="R98" s="1310"/>
      <c r="S98" s="1310"/>
      <c r="T98" s="1310"/>
      <c r="U98" s="1310"/>
      <c r="V98" s="1310"/>
      <c r="W98" s="1310"/>
      <c r="X98" s="1310"/>
      <c r="Y98" s="1310"/>
      <c r="Z98" s="1310"/>
      <c r="AA98" s="1310"/>
      <c r="AB98" s="1310"/>
      <c r="AC98" s="1311"/>
      <c r="AD98" s="51"/>
      <c r="AE98" s="55"/>
    </row>
    <row r="99" spans="1:31" s="158" customFormat="1" x14ac:dyDescent="0.25">
      <c r="A99" s="55"/>
      <c r="B99" s="48"/>
      <c r="C99" s="1309"/>
      <c r="D99" s="1310"/>
      <c r="E99" s="1310"/>
      <c r="F99" s="1310"/>
      <c r="G99" s="1310"/>
      <c r="H99" s="1310"/>
      <c r="I99" s="1310"/>
      <c r="J99" s="1310"/>
      <c r="K99" s="1310"/>
      <c r="L99" s="1310"/>
      <c r="M99" s="1310"/>
      <c r="N99" s="1310"/>
      <c r="O99" s="1310"/>
      <c r="P99" s="1310"/>
      <c r="Q99" s="1310"/>
      <c r="R99" s="1310"/>
      <c r="S99" s="1310"/>
      <c r="T99" s="1310"/>
      <c r="U99" s="1310"/>
      <c r="V99" s="1310"/>
      <c r="W99" s="1310"/>
      <c r="X99" s="1310"/>
      <c r="Y99" s="1310"/>
      <c r="Z99" s="1310"/>
      <c r="AA99" s="1310"/>
      <c r="AB99" s="1310"/>
      <c r="AC99" s="1311"/>
      <c r="AD99" s="51"/>
      <c r="AE99" s="55"/>
    </row>
    <row r="100" spans="1:31" s="158" customFormat="1" x14ac:dyDescent="0.25">
      <c r="A100" s="55"/>
      <c r="B100" s="48"/>
      <c r="C100" s="1309"/>
      <c r="D100" s="1310"/>
      <c r="E100" s="1310"/>
      <c r="F100" s="1310"/>
      <c r="G100" s="1310"/>
      <c r="H100" s="1310"/>
      <c r="I100" s="1310"/>
      <c r="J100" s="1310"/>
      <c r="K100" s="1310"/>
      <c r="L100" s="1310"/>
      <c r="M100" s="1310"/>
      <c r="N100" s="1310"/>
      <c r="O100" s="1310"/>
      <c r="P100" s="1310"/>
      <c r="Q100" s="1310"/>
      <c r="R100" s="1310"/>
      <c r="S100" s="1310"/>
      <c r="T100" s="1310"/>
      <c r="U100" s="1310"/>
      <c r="V100" s="1310"/>
      <c r="W100" s="1310"/>
      <c r="X100" s="1310"/>
      <c r="Y100" s="1310"/>
      <c r="Z100" s="1310"/>
      <c r="AA100" s="1310"/>
      <c r="AB100" s="1310"/>
      <c r="AC100" s="1311"/>
      <c r="AD100" s="51"/>
      <c r="AE100" s="55"/>
    </row>
    <row r="101" spans="1:31" s="158" customFormat="1" x14ac:dyDescent="0.25">
      <c r="A101" s="55"/>
      <c r="B101" s="48"/>
      <c r="C101" s="1309"/>
      <c r="D101" s="1310"/>
      <c r="E101" s="1310"/>
      <c r="F101" s="1310"/>
      <c r="G101" s="1310"/>
      <c r="H101" s="1310"/>
      <c r="I101" s="1310"/>
      <c r="J101" s="1310"/>
      <c r="K101" s="1310"/>
      <c r="L101" s="1310"/>
      <c r="M101" s="1310"/>
      <c r="N101" s="1310"/>
      <c r="O101" s="1310"/>
      <c r="P101" s="1310"/>
      <c r="Q101" s="1310"/>
      <c r="R101" s="1310"/>
      <c r="S101" s="1310"/>
      <c r="T101" s="1310"/>
      <c r="U101" s="1310"/>
      <c r="V101" s="1310"/>
      <c r="W101" s="1310"/>
      <c r="X101" s="1310"/>
      <c r="Y101" s="1310"/>
      <c r="Z101" s="1310"/>
      <c r="AA101" s="1310"/>
      <c r="AB101" s="1310"/>
      <c r="AC101" s="1311"/>
      <c r="AD101" s="51"/>
      <c r="AE101" s="55"/>
    </row>
    <row r="102" spans="1:31" s="158" customFormat="1" x14ac:dyDescent="0.25">
      <c r="A102" s="55"/>
      <c r="B102" s="48"/>
      <c r="C102" s="1309"/>
      <c r="D102" s="1310"/>
      <c r="E102" s="1310"/>
      <c r="F102" s="1310"/>
      <c r="G102" s="1310"/>
      <c r="H102" s="1310"/>
      <c r="I102" s="1310"/>
      <c r="J102" s="1310"/>
      <c r="K102" s="1310"/>
      <c r="L102" s="1310"/>
      <c r="M102" s="1310"/>
      <c r="N102" s="1310"/>
      <c r="O102" s="1310"/>
      <c r="P102" s="1310"/>
      <c r="Q102" s="1310"/>
      <c r="R102" s="1310"/>
      <c r="S102" s="1310"/>
      <c r="T102" s="1310"/>
      <c r="U102" s="1310"/>
      <c r="V102" s="1310"/>
      <c r="W102" s="1310"/>
      <c r="X102" s="1310"/>
      <c r="Y102" s="1310"/>
      <c r="Z102" s="1310"/>
      <c r="AA102" s="1310"/>
      <c r="AB102" s="1310"/>
      <c r="AC102" s="1311"/>
      <c r="AD102" s="51"/>
      <c r="AE102" s="55"/>
    </row>
    <row r="103" spans="1:31" s="158" customFormat="1" x14ac:dyDescent="0.25">
      <c r="A103" s="55"/>
      <c r="B103" s="48"/>
      <c r="C103" s="1312"/>
      <c r="D103" s="1313"/>
      <c r="E103" s="1313"/>
      <c r="F103" s="1313"/>
      <c r="G103" s="1313"/>
      <c r="H103" s="1313"/>
      <c r="I103" s="1313"/>
      <c r="J103" s="1313"/>
      <c r="K103" s="1313"/>
      <c r="L103" s="1313"/>
      <c r="M103" s="1313"/>
      <c r="N103" s="1313"/>
      <c r="O103" s="1313"/>
      <c r="P103" s="1313"/>
      <c r="Q103" s="1313"/>
      <c r="R103" s="1313"/>
      <c r="S103" s="1313"/>
      <c r="T103" s="1313"/>
      <c r="U103" s="1313"/>
      <c r="V103" s="1313"/>
      <c r="W103" s="1313"/>
      <c r="X103" s="1313"/>
      <c r="Y103" s="1313"/>
      <c r="Z103" s="1313"/>
      <c r="AA103" s="1313"/>
      <c r="AB103" s="1313"/>
      <c r="AC103" s="1314"/>
      <c r="AD103" s="51"/>
      <c r="AE103" s="55"/>
    </row>
    <row r="104" spans="1:31" s="158" customFormat="1" x14ac:dyDescent="0.25">
      <c r="A104" s="55"/>
      <c r="B104" s="48"/>
      <c r="C104" s="56" t="s">
        <v>161</v>
      </c>
      <c r="D104" s="56"/>
      <c r="E104" s="56"/>
      <c r="F104" s="56"/>
      <c r="G104" s="56"/>
      <c r="H104" s="56"/>
      <c r="I104" s="56"/>
      <c r="J104" s="57"/>
      <c r="K104" s="57"/>
      <c r="L104" s="57"/>
      <c r="M104" s="57"/>
      <c r="N104" s="57"/>
      <c r="O104" s="57"/>
      <c r="P104" s="57"/>
      <c r="Q104" s="57"/>
      <c r="R104" s="57"/>
      <c r="S104" s="57"/>
      <c r="T104" s="57"/>
      <c r="U104" s="57"/>
      <c r="V104" s="57"/>
      <c r="W104" s="56"/>
      <c r="X104" s="56"/>
      <c r="Y104" s="56"/>
      <c r="Z104" s="56"/>
      <c r="AA104" s="56"/>
      <c r="AB104" s="56"/>
      <c r="AC104" s="56"/>
      <c r="AD104" s="51"/>
      <c r="AE104" s="55"/>
    </row>
    <row r="105" spans="1:31" s="158" customFormat="1" x14ac:dyDescent="0.25">
      <c r="A105" s="55"/>
      <c r="B105" s="48"/>
      <c r="C105" s="1306"/>
      <c r="D105" s="1307"/>
      <c r="E105" s="1307"/>
      <c r="F105" s="1307"/>
      <c r="G105" s="1307"/>
      <c r="H105" s="1307"/>
      <c r="I105" s="1307"/>
      <c r="J105" s="1307"/>
      <c r="K105" s="1307"/>
      <c r="L105" s="1307"/>
      <c r="M105" s="1307"/>
      <c r="N105" s="1307"/>
      <c r="O105" s="1307"/>
      <c r="P105" s="1307"/>
      <c r="Q105" s="1307"/>
      <c r="R105" s="1307"/>
      <c r="S105" s="1307"/>
      <c r="T105" s="1307"/>
      <c r="U105" s="1307"/>
      <c r="V105" s="1307"/>
      <c r="W105" s="1307"/>
      <c r="X105" s="1307"/>
      <c r="Y105" s="1307"/>
      <c r="Z105" s="1307"/>
      <c r="AA105" s="1307"/>
      <c r="AB105" s="1307"/>
      <c r="AC105" s="1308"/>
      <c r="AD105" s="51"/>
      <c r="AE105" s="55"/>
    </row>
    <row r="106" spans="1:31" s="158" customFormat="1" x14ac:dyDescent="0.25">
      <c r="A106" s="55"/>
      <c r="B106" s="48"/>
      <c r="C106" s="1309"/>
      <c r="D106" s="1310"/>
      <c r="E106" s="1310"/>
      <c r="F106" s="1310"/>
      <c r="G106" s="1310"/>
      <c r="H106" s="1310"/>
      <c r="I106" s="1310"/>
      <c r="J106" s="1310"/>
      <c r="K106" s="1310"/>
      <c r="L106" s="1310"/>
      <c r="M106" s="1310"/>
      <c r="N106" s="1310"/>
      <c r="O106" s="1310"/>
      <c r="P106" s="1310"/>
      <c r="Q106" s="1310"/>
      <c r="R106" s="1310"/>
      <c r="S106" s="1310"/>
      <c r="T106" s="1310"/>
      <c r="U106" s="1310"/>
      <c r="V106" s="1310"/>
      <c r="W106" s="1310"/>
      <c r="X106" s="1310"/>
      <c r="Y106" s="1310"/>
      <c r="Z106" s="1310"/>
      <c r="AA106" s="1310"/>
      <c r="AB106" s="1310"/>
      <c r="AC106" s="1311"/>
      <c r="AD106" s="51"/>
      <c r="AE106" s="55"/>
    </row>
    <row r="107" spans="1:31" s="158" customFormat="1" x14ac:dyDescent="0.25">
      <c r="A107" s="55"/>
      <c r="B107" s="48"/>
      <c r="C107" s="1309"/>
      <c r="D107" s="1310"/>
      <c r="E107" s="1310"/>
      <c r="F107" s="1310"/>
      <c r="G107" s="1310"/>
      <c r="H107" s="1310"/>
      <c r="I107" s="1310"/>
      <c r="J107" s="1310"/>
      <c r="K107" s="1310"/>
      <c r="L107" s="1310"/>
      <c r="M107" s="1310"/>
      <c r="N107" s="1310"/>
      <c r="O107" s="1310"/>
      <c r="P107" s="1310"/>
      <c r="Q107" s="1310"/>
      <c r="R107" s="1310"/>
      <c r="S107" s="1310"/>
      <c r="T107" s="1310"/>
      <c r="U107" s="1310"/>
      <c r="V107" s="1310"/>
      <c r="W107" s="1310"/>
      <c r="X107" s="1310"/>
      <c r="Y107" s="1310"/>
      <c r="Z107" s="1310"/>
      <c r="AA107" s="1310"/>
      <c r="AB107" s="1310"/>
      <c r="AC107" s="1311"/>
      <c r="AD107" s="51"/>
      <c r="AE107" s="55"/>
    </row>
    <row r="108" spans="1:31" s="158" customFormat="1" x14ac:dyDescent="0.25">
      <c r="A108" s="55"/>
      <c r="B108" s="48"/>
      <c r="C108" s="1309"/>
      <c r="D108" s="1310"/>
      <c r="E108" s="1310"/>
      <c r="F108" s="1310"/>
      <c r="G108" s="1310"/>
      <c r="H108" s="1310"/>
      <c r="I108" s="1310"/>
      <c r="J108" s="1310"/>
      <c r="K108" s="1310"/>
      <c r="L108" s="1310"/>
      <c r="M108" s="1310"/>
      <c r="N108" s="1310"/>
      <c r="O108" s="1310"/>
      <c r="P108" s="1310"/>
      <c r="Q108" s="1310"/>
      <c r="R108" s="1310"/>
      <c r="S108" s="1310"/>
      <c r="T108" s="1310"/>
      <c r="U108" s="1310"/>
      <c r="V108" s="1310"/>
      <c r="W108" s="1310"/>
      <c r="X108" s="1310"/>
      <c r="Y108" s="1310"/>
      <c r="Z108" s="1310"/>
      <c r="AA108" s="1310"/>
      <c r="AB108" s="1310"/>
      <c r="AC108" s="1311"/>
      <c r="AD108" s="51"/>
      <c r="AE108" s="55"/>
    </row>
    <row r="109" spans="1:31" s="158" customFormat="1" x14ac:dyDescent="0.25">
      <c r="A109" s="55"/>
      <c r="B109" s="48"/>
      <c r="C109" s="1309"/>
      <c r="D109" s="1310"/>
      <c r="E109" s="1310"/>
      <c r="F109" s="1310"/>
      <c r="G109" s="1310"/>
      <c r="H109" s="1310"/>
      <c r="I109" s="1310"/>
      <c r="J109" s="1310"/>
      <c r="K109" s="1310"/>
      <c r="L109" s="1310"/>
      <c r="M109" s="1310"/>
      <c r="N109" s="1310"/>
      <c r="O109" s="1310"/>
      <c r="P109" s="1310"/>
      <c r="Q109" s="1310"/>
      <c r="R109" s="1310"/>
      <c r="S109" s="1310"/>
      <c r="T109" s="1310"/>
      <c r="U109" s="1310"/>
      <c r="V109" s="1310"/>
      <c r="W109" s="1310"/>
      <c r="X109" s="1310"/>
      <c r="Y109" s="1310"/>
      <c r="Z109" s="1310"/>
      <c r="AA109" s="1310"/>
      <c r="AB109" s="1310"/>
      <c r="AC109" s="1311"/>
      <c r="AD109" s="51"/>
      <c r="AE109" s="55"/>
    </row>
    <row r="110" spans="1:31" s="158" customFormat="1" x14ac:dyDescent="0.25">
      <c r="A110" s="55"/>
      <c r="B110" s="48"/>
      <c r="C110" s="1309"/>
      <c r="D110" s="1310"/>
      <c r="E110" s="1310"/>
      <c r="F110" s="1310"/>
      <c r="G110" s="1310"/>
      <c r="H110" s="1310"/>
      <c r="I110" s="1310"/>
      <c r="J110" s="1310"/>
      <c r="K110" s="1310"/>
      <c r="L110" s="1310"/>
      <c r="M110" s="1310"/>
      <c r="N110" s="1310"/>
      <c r="O110" s="1310"/>
      <c r="P110" s="1310"/>
      <c r="Q110" s="1310"/>
      <c r="R110" s="1310"/>
      <c r="S110" s="1310"/>
      <c r="T110" s="1310"/>
      <c r="U110" s="1310"/>
      <c r="V110" s="1310"/>
      <c r="W110" s="1310"/>
      <c r="X110" s="1310"/>
      <c r="Y110" s="1310"/>
      <c r="Z110" s="1310"/>
      <c r="AA110" s="1310"/>
      <c r="AB110" s="1310"/>
      <c r="AC110" s="1311"/>
      <c r="AD110" s="51"/>
      <c r="AE110" s="55"/>
    </row>
    <row r="111" spans="1:31" s="158" customFormat="1" x14ac:dyDescent="0.25">
      <c r="A111" s="55"/>
      <c r="B111" s="48"/>
      <c r="C111" s="1312"/>
      <c r="D111" s="1313"/>
      <c r="E111" s="1313"/>
      <c r="F111" s="1313"/>
      <c r="G111" s="1313"/>
      <c r="H111" s="1313"/>
      <c r="I111" s="1313"/>
      <c r="J111" s="1313"/>
      <c r="K111" s="1313"/>
      <c r="L111" s="1313"/>
      <c r="M111" s="1313"/>
      <c r="N111" s="1313"/>
      <c r="O111" s="1313"/>
      <c r="P111" s="1313"/>
      <c r="Q111" s="1313"/>
      <c r="R111" s="1313"/>
      <c r="S111" s="1313"/>
      <c r="T111" s="1313"/>
      <c r="U111" s="1313"/>
      <c r="V111" s="1313"/>
      <c r="W111" s="1313"/>
      <c r="X111" s="1313"/>
      <c r="Y111" s="1313"/>
      <c r="Z111" s="1313"/>
      <c r="AA111" s="1313"/>
      <c r="AB111" s="1313"/>
      <c r="AC111" s="1314"/>
      <c r="AD111" s="51"/>
      <c r="AE111" s="55"/>
    </row>
    <row r="112" spans="1:31" s="158" customFormat="1" x14ac:dyDescent="0.25">
      <c r="A112" s="55"/>
      <c r="B112" s="48"/>
      <c r="C112" s="56" t="s">
        <v>162</v>
      </c>
      <c r="D112" s="56"/>
      <c r="E112" s="56"/>
      <c r="F112" s="56"/>
      <c r="G112" s="56"/>
      <c r="H112" s="56"/>
      <c r="I112" s="56"/>
      <c r="J112" s="57"/>
      <c r="K112" s="57"/>
      <c r="L112" s="57"/>
      <c r="M112" s="57"/>
      <c r="N112" s="57"/>
      <c r="O112" s="57"/>
      <c r="P112" s="57"/>
      <c r="Q112" s="57"/>
      <c r="R112" s="57"/>
      <c r="S112" s="57"/>
      <c r="T112" s="57"/>
      <c r="U112" s="57"/>
      <c r="V112" s="57"/>
      <c r="W112" s="56"/>
      <c r="X112" s="56"/>
      <c r="Y112" s="56"/>
      <c r="Z112" s="56"/>
      <c r="AA112" s="56"/>
      <c r="AB112" s="56"/>
      <c r="AC112" s="56"/>
      <c r="AD112" s="51"/>
      <c r="AE112" s="55"/>
    </row>
    <row r="113" spans="1:31" s="158" customFormat="1" x14ac:dyDescent="0.25">
      <c r="A113" s="55"/>
      <c r="B113" s="48"/>
      <c r="C113" s="1306"/>
      <c r="D113" s="1307"/>
      <c r="E113" s="1307"/>
      <c r="F113" s="1307"/>
      <c r="G113" s="1307"/>
      <c r="H113" s="1307"/>
      <c r="I113" s="1307"/>
      <c r="J113" s="1307"/>
      <c r="K113" s="1307"/>
      <c r="L113" s="1307"/>
      <c r="M113" s="1307"/>
      <c r="N113" s="1307"/>
      <c r="O113" s="1307"/>
      <c r="P113" s="1307"/>
      <c r="Q113" s="1307"/>
      <c r="R113" s="1307"/>
      <c r="S113" s="1307"/>
      <c r="T113" s="1307"/>
      <c r="U113" s="1307"/>
      <c r="V113" s="1307"/>
      <c r="W113" s="1307"/>
      <c r="X113" s="1307"/>
      <c r="Y113" s="1307"/>
      <c r="Z113" s="1307"/>
      <c r="AA113" s="1307"/>
      <c r="AB113" s="1307"/>
      <c r="AC113" s="1308"/>
      <c r="AD113" s="51"/>
      <c r="AE113" s="55"/>
    </row>
    <row r="114" spans="1:31" s="158" customFormat="1" x14ac:dyDescent="0.25">
      <c r="A114" s="55"/>
      <c r="B114" s="48"/>
      <c r="C114" s="1309"/>
      <c r="D114" s="1310"/>
      <c r="E114" s="1310"/>
      <c r="F114" s="1310"/>
      <c r="G114" s="1310"/>
      <c r="H114" s="1310"/>
      <c r="I114" s="1310"/>
      <c r="J114" s="1310"/>
      <c r="K114" s="1310"/>
      <c r="L114" s="1310"/>
      <c r="M114" s="1310"/>
      <c r="N114" s="1310"/>
      <c r="O114" s="1310"/>
      <c r="P114" s="1310"/>
      <c r="Q114" s="1310"/>
      <c r="R114" s="1310"/>
      <c r="S114" s="1310"/>
      <c r="T114" s="1310"/>
      <c r="U114" s="1310"/>
      <c r="V114" s="1310"/>
      <c r="W114" s="1310"/>
      <c r="X114" s="1310"/>
      <c r="Y114" s="1310"/>
      <c r="Z114" s="1310"/>
      <c r="AA114" s="1310"/>
      <c r="AB114" s="1310"/>
      <c r="AC114" s="1311"/>
      <c r="AD114" s="51"/>
      <c r="AE114" s="55"/>
    </row>
    <row r="115" spans="1:31" s="158" customFormat="1" x14ac:dyDescent="0.25">
      <c r="A115" s="55"/>
      <c r="B115" s="48"/>
      <c r="C115" s="1309"/>
      <c r="D115" s="1310"/>
      <c r="E115" s="1310"/>
      <c r="F115" s="1310"/>
      <c r="G115" s="1310"/>
      <c r="H115" s="1310"/>
      <c r="I115" s="1310"/>
      <c r="J115" s="1310"/>
      <c r="K115" s="1310"/>
      <c r="L115" s="1310"/>
      <c r="M115" s="1310"/>
      <c r="N115" s="1310"/>
      <c r="O115" s="1310"/>
      <c r="P115" s="1310"/>
      <c r="Q115" s="1310"/>
      <c r="R115" s="1310"/>
      <c r="S115" s="1310"/>
      <c r="T115" s="1310"/>
      <c r="U115" s="1310"/>
      <c r="V115" s="1310"/>
      <c r="W115" s="1310"/>
      <c r="X115" s="1310"/>
      <c r="Y115" s="1310"/>
      <c r="Z115" s="1310"/>
      <c r="AA115" s="1310"/>
      <c r="AB115" s="1310"/>
      <c r="AC115" s="1311"/>
      <c r="AD115" s="51"/>
      <c r="AE115" s="55"/>
    </row>
    <row r="116" spans="1:31" s="158" customFormat="1" x14ac:dyDescent="0.25">
      <c r="A116" s="55"/>
      <c r="B116" s="48"/>
      <c r="C116" s="1309"/>
      <c r="D116" s="1310"/>
      <c r="E116" s="1310"/>
      <c r="F116" s="1310"/>
      <c r="G116" s="1310"/>
      <c r="H116" s="1310"/>
      <c r="I116" s="1310"/>
      <c r="J116" s="1310"/>
      <c r="K116" s="1310"/>
      <c r="L116" s="1310"/>
      <c r="M116" s="1310"/>
      <c r="N116" s="1310"/>
      <c r="O116" s="1310"/>
      <c r="P116" s="1310"/>
      <c r="Q116" s="1310"/>
      <c r="R116" s="1310"/>
      <c r="S116" s="1310"/>
      <c r="T116" s="1310"/>
      <c r="U116" s="1310"/>
      <c r="V116" s="1310"/>
      <c r="W116" s="1310"/>
      <c r="X116" s="1310"/>
      <c r="Y116" s="1310"/>
      <c r="Z116" s="1310"/>
      <c r="AA116" s="1310"/>
      <c r="AB116" s="1310"/>
      <c r="AC116" s="1311"/>
      <c r="AD116" s="51"/>
      <c r="AE116" s="55"/>
    </row>
    <row r="117" spans="1:31" s="158" customFormat="1" x14ac:dyDescent="0.25">
      <c r="A117" s="55"/>
      <c r="B117" s="48"/>
      <c r="C117" s="1309"/>
      <c r="D117" s="1310"/>
      <c r="E117" s="1310"/>
      <c r="F117" s="1310"/>
      <c r="G117" s="1310"/>
      <c r="H117" s="1310"/>
      <c r="I117" s="1310"/>
      <c r="J117" s="1310"/>
      <c r="K117" s="1310"/>
      <c r="L117" s="1310"/>
      <c r="M117" s="1310"/>
      <c r="N117" s="1310"/>
      <c r="O117" s="1310"/>
      <c r="P117" s="1310"/>
      <c r="Q117" s="1310"/>
      <c r="R117" s="1310"/>
      <c r="S117" s="1310"/>
      <c r="T117" s="1310"/>
      <c r="U117" s="1310"/>
      <c r="V117" s="1310"/>
      <c r="W117" s="1310"/>
      <c r="X117" s="1310"/>
      <c r="Y117" s="1310"/>
      <c r="Z117" s="1310"/>
      <c r="AA117" s="1310"/>
      <c r="AB117" s="1310"/>
      <c r="AC117" s="1311"/>
      <c r="AD117" s="51"/>
      <c r="AE117" s="55"/>
    </row>
    <row r="118" spans="1:31" s="158" customFormat="1" x14ac:dyDescent="0.25">
      <c r="A118" s="55"/>
      <c r="B118" s="48"/>
      <c r="C118" s="1309"/>
      <c r="D118" s="1310"/>
      <c r="E118" s="1310"/>
      <c r="F118" s="1310"/>
      <c r="G118" s="1310"/>
      <c r="H118" s="1310"/>
      <c r="I118" s="1310"/>
      <c r="J118" s="1310"/>
      <c r="K118" s="1310"/>
      <c r="L118" s="1310"/>
      <c r="M118" s="1310"/>
      <c r="N118" s="1310"/>
      <c r="O118" s="1310"/>
      <c r="P118" s="1310"/>
      <c r="Q118" s="1310"/>
      <c r="R118" s="1310"/>
      <c r="S118" s="1310"/>
      <c r="T118" s="1310"/>
      <c r="U118" s="1310"/>
      <c r="V118" s="1310"/>
      <c r="W118" s="1310"/>
      <c r="X118" s="1310"/>
      <c r="Y118" s="1310"/>
      <c r="Z118" s="1310"/>
      <c r="AA118" s="1310"/>
      <c r="AB118" s="1310"/>
      <c r="AC118" s="1311"/>
      <c r="AD118" s="51"/>
      <c r="AE118" s="55"/>
    </row>
    <row r="119" spans="1:31" s="158" customFormat="1" x14ac:dyDescent="0.25">
      <c r="A119" s="55"/>
      <c r="B119" s="48"/>
      <c r="C119" s="1312"/>
      <c r="D119" s="1313"/>
      <c r="E119" s="1313"/>
      <c r="F119" s="1313"/>
      <c r="G119" s="1313"/>
      <c r="H119" s="1313"/>
      <c r="I119" s="1313"/>
      <c r="J119" s="1313"/>
      <c r="K119" s="1313"/>
      <c r="L119" s="1313"/>
      <c r="M119" s="1313"/>
      <c r="N119" s="1313"/>
      <c r="O119" s="1313"/>
      <c r="P119" s="1313"/>
      <c r="Q119" s="1313"/>
      <c r="R119" s="1313"/>
      <c r="S119" s="1313"/>
      <c r="T119" s="1313"/>
      <c r="U119" s="1313"/>
      <c r="V119" s="1313"/>
      <c r="W119" s="1313"/>
      <c r="X119" s="1313"/>
      <c r="Y119" s="1313"/>
      <c r="Z119" s="1313"/>
      <c r="AA119" s="1313"/>
      <c r="AB119" s="1313"/>
      <c r="AC119" s="1314"/>
      <c r="AD119" s="51"/>
      <c r="AE119" s="55"/>
    </row>
    <row r="120" spans="1:31" s="158" customFormat="1" ht="15.75" thickBot="1" x14ac:dyDescent="0.3">
      <c r="A120" s="10"/>
      <c r="B120" s="58"/>
      <c r="C120" s="59"/>
      <c r="D120" s="59"/>
      <c r="E120" s="59"/>
      <c r="F120" s="60"/>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61"/>
      <c r="AE120" s="10"/>
    </row>
    <row r="121" spans="1:31" x14ac:dyDescent="0.25"/>
    <row r="122" spans="1:31" x14ac:dyDescent="0.25"/>
  </sheetData>
  <sheetProtection password="DE42" sheet="1" objects="1" scenarios="1" selectLockedCells="1"/>
  <mergeCells count="35">
    <mergeCell ref="E30:AC30"/>
    <mergeCell ref="B1:AD6"/>
    <mergeCell ref="B7:AD7"/>
    <mergeCell ref="B11:AD11"/>
    <mergeCell ref="H14:AC14"/>
    <mergeCell ref="L15:AC15"/>
    <mergeCell ref="E16:AC16"/>
    <mergeCell ref="H17:AC17"/>
    <mergeCell ref="C19:AC19"/>
    <mergeCell ref="C21:AC24"/>
    <mergeCell ref="H28:AC28"/>
    <mergeCell ref="L29:AC29"/>
    <mergeCell ref="AA8:AD8"/>
    <mergeCell ref="B9:L9"/>
    <mergeCell ref="E58:AC58"/>
    <mergeCell ref="H31:AC31"/>
    <mergeCell ref="C33:AC33"/>
    <mergeCell ref="C35:AC38"/>
    <mergeCell ref="H42:AC42"/>
    <mergeCell ref="L43:AC43"/>
    <mergeCell ref="E44:AC44"/>
    <mergeCell ref="H45:AC45"/>
    <mergeCell ref="C47:AC47"/>
    <mergeCell ref="C49:AC52"/>
    <mergeCell ref="H56:AC56"/>
    <mergeCell ref="L57:AC57"/>
    <mergeCell ref="C97:AC103"/>
    <mergeCell ref="C105:AC111"/>
    <mergeCell ref="C113:AC119"/>
    <mergeCell ref="H59:AC59"/>
    <mergeCell ref="C61:AC61"/>
    <mergeCell ref="C63:AC66"/>
    <mergeCell ref="C73:AC79"/>
    <mergeCell ref="C81:AC87"/>
    <mergeCell ref="C89:AC95"/>
  </mergeCells>
  <hyperlinks>
    <hyperlink ref="AA8:AD8" location="Índice!A1" display="Índice"/>
  </hyperlinks>
  <pageMargins left="0.70866141732283472" right="0.70866141732283472" top="0.74803149606299213" bottom="0.74803149606299213" header="0.31496062992125984" footer="0.31496062992125984"/>
  <pageSetup scale="77" orientation="portrait" r:id="rId1"/>
  <headerFooter>
    <oddHeader>&amp;CMódulo 2Participantes y comentarios</oddHeader>
    <oddFooter>&amp;LCenso Nacional de Gobiernos Municipales y Delegacionales 2017&amp;R&amp;P de &amp;N</oddFooter>
  </headerFooter>
  <rowBreaks count="1" manualBreakCount="1">
    <brk id="6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9"/>
  <sheetViews>
    <sheetView zoomScaleNormal="100" workbookViewId="0">
      <selection activeCell="L17" sqref="L17"/>
    </sheetView>
  </sheetViews>
  <sheetFormatPr baseColWidth="10" defaultColWidth="11.42578125" defaultRowHeight="15" x14ac:dyDescent="0.25"/>
  <cols>
    <col min="1" max="1" width="22.5703125" customWidth="1"/>
    <col min="2" max="2" width="9.140625" customWidth="1"/>
    <col min="3" max="3" width="15.85546875" customWidth="1"/>
    <col min="4" max="4" width="6.28515625" customWidth="1"/>
    <col min="5" max="5" width="15.85546875" style="674" customWidth="1"/>
    <col min="6" max="6" width="5.140625" style="674" customWidth="1"/>
    <col min="7" max="7" width="15.85546875" style="674" customWidth="1"/>
    <col min="8" max="8" width="9.7109375" style="674" customWidth="1"/>
    <col min="9" max="9" width="15.85546875" style="674" customWidth="1"/>
  </cols>
  <sheetData>
    <row r="1" spans="1:9" s="153" customFormat="1" x14ac:dyDescent="0.25">
      <c r="A1" s="668" t="s">
        <v>1137</v>
      </c>
      <c r="B1" s="668" t="s">
        <v>1138</v>
      </c>
      <c r="C1" s="669" t="s">
        <v>1139</v>
      </c>
      <c r="D1" s="670"/>
      <c r="E1" s="671" t="s">
        <v>1140</v>
      </c>
      <c r="F1" s="671" t="s">
        <v>1138</v>
      </c>
      <c r="G1" s="671" t="s">
        <v>1137</v>
      </c>
      <c r="H1" s="671" t="s">
        <v>1141</v>
      </c>
      <c r="I1" s="671" t="s">
        <v>1142</v>
      </c>
    </row>
    <row r="2" spans="1:9" s="153" customFormat="1" x14ac:dyDescent="0.25">
      <c r="A2" s="672"/>
      <c r="B2" s="672"/>
      <c r="C2" s="673"/>
      <c r="E2" s="674" t="s">
        <v>1143</v>
      </c>
      <c r="F2" s="674" t="s">
        <v>1144</v>
      </c>
      <c r="G2" s="674" t="s">
        <v>1145</v>
      </c>
      <c r="H2" s="674" t="s">
        <v>1146</v>
      </c>
      <c r="I2" s="674" t="s">
        <v>1145</v>
      </c>
    </row>
    <row r="3" spans="1:9" s="153" customFormat="1" x14ac:dyDescent="0.25">
      <c r="A3" s="672" t="s">
        <v>1145</v>
      </c>
      <c r="B3" s="672" t="s">
        <v>1144</v>
      </c>
      <c r="C3" s="672" t="s">
        <v>1145</v>
      </c>
      <c r="E3" s="674" t="s">
        <v>1147</v>
      </c>
      <c r="F3" s="674" t="s">
        <v>1144</v>
      </c>
      <c r="G3" s="674" t="s">
        <v>1145</v>
      </c>
      <c r="H3" s="674" t="s">
        <v>1148</v>
      </c>
      <c r="I3" s="674" t="s">
        <v>1149</v>
      </c>
    </row>
    <row r="4" spans="1:9" s="153" customFormat="1" x14ac:dyDescent="0.25">
      <c r="A4" s="672" t="s">
        <v>1150</v>
      </c>
      <c r="B4" s="672" t="s">
        <v>1151</v>
      </c>
      <c r="C4" s="672" t="s">
        <v>1152</v>
      </c>
      <c r="E4" s="674" t="s">
        <v>1153</v>
      </c>
      <c r="F4" s="674" t="s">
        <v>1144</v>
      </c>
      <c r="G4" s="674" t="s">
        <v>1145</v>
      </c>
      <c r="H4" s="674" t="s">
        <v>1154</v>
      </c>
      <c r="I4" s="674" t="s">
        <v>1155</v>
      </c>
    </row>
    <row r="5" spans="1:9" s="153" customFormat="1" x14ac:dyDescent="0.25">
      <c r="A5" s="672" t="s">
        <v>1156</v>
      </c>
      <c r="B5" s="672" t="s">
        <v>1157</v>
      </c>
      <c r="C5" s="672" t="s">
        <v>1158</v>
      </c>
      <c r="E5" s="674" t="s">
        <v>1159</v>
      </c>
      <c r="F5" s="674" t="s">
        <v>1144</v>
      </c>
      <c r="G5" s="674" t="s">
        <v>1145</v>
      </c>
      <c r="H5" s="674" t="s">
        <v>1160</v>
      </c>
      <c r="I5" s="674" t="s">
        <v>1161</v>
      </c>
    </row>
    <row r="6" spans="1:9" s="153" customFormat="1" x14ac:dyDescent="0.25">
      <c r="A6" s="672" t="s">
        <v>1162</v>
      </c>
      <c r="B6" s="672" t="s">
        <v>1163</v>
      </c>
      <c r="C6" s="672" t="s">
        <v>1162</v>
      </c>
      <c r="E6" s="674" t="s">
        <v>1164</v>
      </c>
      <c r="F6" s="674" t="s">
        <v>1144</v>
      </c>
      <c r="G6" s="674" t="s">
        <v>1145</v>
      </c>
      <c r="H6" s="674" t="s">
        <v>1165</v>
      </c>
      <c r="I6" s="674" t="s">
        <v>1166</v>
      </c>
    </row>
    <row r="7" spans="1:9" s="165" customFormat="1" x14ac:dyDescent="0.25">
      <c r="A7" s="672" t="s">
        <v>1167</v>
      </c>
      <c r="B7" s="672" t="s">
        <v>1168</v>
      </c>
      <c r="C7" s="672" t="s">
        <v>1169</v>
      </c>
      <c r="E7" s="674" t="s">
        <v>1170</v>
      </c>
      <c r="F7" s="674" t="s">
        <v>1144</v>
      </c>
      <c r="G7" s="674" t="s">
        <v>1145</v>
      </c>
      <c r="H7" s="674" t="s">
        <v>1171</v>
      </c>
      <c r="I7" s="674" t="s">
        <v>1172</v>
      </c>
    </row>
    <row r="8" spans="1:9" s="153" customFormat="1" x14ac:dyDescent="0.25">
      <c r="A8" s="672" t="s">
        <v>1173</v>
      </c>
      <c r="B8" s="672" t="s">
        <v>1174</v>
      </c>
      <c r="C8" s="672" t="s">
        <v>1173</v>
      </c>
      <c r="E8" s="674" t="s">
        <v>1175</v>
      </c>
      <c r="F8" s="674" t="s">
        <v>1144</v>
      </c>
      <c r="G8" s="674" t="s">
        <v>1145</v>
      </c>
      <c r="H8" s="674" t="s">
        <v>1176</v>
      </c>
      <c r="I8" s="674" t="s">
        <v>1177</v>
      </c>
    </row>
    <row r="9" spans="1:9" s="153" customFormat="1" x14ac:dyDescent="0.25">
      <c r="A9" s="672" t="s">
        <v>1178</v>
      </c>
      <c r="B9" s="672" t="s">
        <v>1179</v>
      </c>
      <c r="C9" s="672" t="s">
        <v>1178</v>
      </c>
      <c r="E9" s="674" t="s">
        <v>1180</v>
      </c>
      <c r="F9" s="674" t="s">
        <v>1144</v>
      </c>
      <c r="G9" s="674" t="s">
        <v>1145</v>
      </c>
      <c r="H9" s="674" t="s">
        <v>1181</v>
      </c>
      <c r="I9" s="674" t="s">
        <v>1182</v>
      </c>
    </row>
    <row r="10" spans="1:9" s="153" customFormat="1" x14ac:dyDescent="0.25">
      <c r="A10" s="672" t="s">
        <v>1183</v>
      </c>
      <c r="B10" s="672" t="s">
        <v>1184</v>
      </c>
      <c r="C10" s="672" t="s">
        <v>1183</v>
      </c>
      <c r="E10" s="674" t="s">
        <v>1185</v>
      </c>
      <c r="F10" s="674" t="s">
        <v>1144</v>
      </c>
      <c r="G10" s="674" t="s">
        <v>1145</v>
      </c>
      <c r="H10" s="674" t="s">
        <v>1186</v>
      </c>
      <c r="I10" s="674" t="s">
        <v>1187</v>
      </c>
    </row>
    <row r="11" spans="1:9" s="153" customFormat="1" x14ac:dyDescent="0.25">
      <c r="A11" s="672" t="s">
        <v>1188</v>
      </c>
      <c r="B11" s="672" t="s">
        <v>1189</v>
      </c>
      <c r="C11" s="672" t="s">
        <v>1190</v>
      </c>
      <c r="E11" s="674" t="s">
        <v>1191</v>
      </c>
      <c r="F11" s="674" t="s">
        <v>1144</v>
      </c>
      <c r="G11" s="674" t="s">
        <v>1145</v>
      </c>
      <c r="H11" s="674" t="s">
        <v>1192</v>
      </c>
      <c r="I11" s="674" t="s">
        <v>1193</v>
      </c>
    </row>
    <row r="12" spans="1:9" s="153" customFormat="1" x14ac:dyDescent="0.25">
      <c r="A12" s="672" t="s">
        <v>1194</v>
      </c>
      <c r="B12" s="672" t="s">
        <v>1195</v>
      </c>
      <c r="C12" s="672" t="s">
        <v>1194</v>
      </c>
      <c r="E12" s="674" t="s">
        <v>1196</v>
      </c>
      <c r="F12" s="674" t="s">
        <v>1144</v>
      </c>
      <c r="G12" s="674" t="s">
        <v>1145</v>
      </c>
      <c r="H12" s="674" t="s">
        <v>1197</v>
      </c>
      <c r="I12" s="674" t="s">
        <v>1198</v>
      </c>
    </row>
    <row r="13" spans="1:9" s="675" customFormat="1" x14ac:dyDescent="0.25">
      <c r="A13" s="672" t="s">
        <v>1199</v>
      </c>
      <c r="B13" s="672" t="s">
        <v>1200</v>
      </c>
      <c r="C13" s="672" t="s">
        <v>1199</v>
      </c>
      <c r="E13" s="674" t="s">
        <v>1201</v>
      </c>
      <c r="F13" s="674" t="s">
        <v>1151</v>
      </c>
      <c r="G13" s="674" t="s">
        <v>1150</v>
      </c>
      <c r="H13" s="674" t="s">
        <v>1146</v>
      </c>
      <c r="I13" s="674" t="s">
        <v>1202</v>
      </c>
    </row>
    <row r="14" spans="1:9" s="482" customFormat="1" x14ac:dyDescent="0.25">
      <c r="A14" s="672" t="s">
        <v>1203</v>
      </c>
      <c r="B14" s="672" t="s">
        <v>1204</v>
      </c>
      <c r="C14" s="672" t="s">
        <v>1203</v>
      </c>
      <c r="E14" s="674" t="s">
        <v>1205</v>
      </c>
      <c r="F14" s="674" t="s">
        <v>1151</v>
      </c>
      <c r="G14" s="674" t="s">
        <v>1150</v>
      </c>
      <c r="H14" s="674" t="s">
        <v>1148</v>
      </c>
      <c r="I14" s="674" t="s">
        <v>1206</v>
      </c>
    </row>
    <row r="15" spans="1:9" s="482" customFormat="1" x14ac:dyDescent="0.25">
      <c r="A15" s="672" t="s">
        <v>1207</v>
      </c>
      <c r="B15" s="672" t="s">
        <v>1208</v>
      </c>
      <c r="C15" s="672" t="s">
        <v>1207</v>
      </c>
      <c r="E15" s="674" t="s">
        <v>1209</v>
      </c>
      <c r="F15" s="674" t="s">
        <v>1151</v>
      </c>
      <c r="G15" s="674" t="s">
        <v>1150</v>
      </c>
      <c r="H15" s="674" t="s">
        <v>1154</v>
      </c>
      <c r="I15" s="674" t="s">
        <v>1210</v>
      </c>
    </row>
    <row r="16" spans="1:9" s="482" customFormat="1" x14ac:dyDescent="0.25">
      <c r="A16" s="672" t="s">
        <v>1211</v>
      </c>
      <c r="B16" s="672" t="s">
        <v>1212</v>
      </c>
      <c r="C16" s="672" t="s">
        <v>1211</v>
      </c>
      <c r="E16" s="674" t="s">
        <v>1213</v>
      </c>
      <c r="F16" s="674" t="s">
        <v>1151</v>
      </c>
      <c r="G16" s="674" t="s">
        <v>1150</v>
      </c>
      <c r="H16" s="674" t="s">
        <v>1160</v>
      </c>
      <c r="I16" s="674" t="s">
        <v>1214</v>
      </c>
    </row>
    <row r="17" spans="1:9" s="612" customFormat="1" x14ac:dyDescent="0.25">
      <c r="A17" s="672" t="s">
        <v>1215</v>
      </c>
      <c r="B17" s="672" t="s">
        <v>1216</v>
      </c>
      <c r="C17" s="672" t="s">
        <v>1215</v>
      </c>
      <c r="E17" s="674" t="s">
        <v>1217</v>
      </c>
      <c r="F17" s="674" t="s">
        <v>1151</v>
      </c>
      <c r="G17" s="674" t="s">
        <v>1150</v>
      </c>
      <c r="H17" s="674" t="s">
        <v>1165</v>
      </c>
      <c r="I17" s="674" t="s">
        <v>1218</v>
      </c>
    </row>
    <row r="18" spans="1:9" s="612" customFormat="1" x14ac:dyDescent="0.25">
      <c r="A18" s="672" t="s">
        <v>1219</v>
      </c>
      <c r="B18" s="672" t="s">
        <v>1220</v>
      </c>
      <c r="C18" s="672" t="s">
        <v>1221</v>
      </c>
      <c r="E18" s="674" t="s">
        <v>1222</v>
      </c>
      <c r="F18" s="674" t="s">
        <v>1157</v>
      </c>
      <c r="G18" s="674" t="s">
        <v>1156</v>
      </c>
      <c r="H18" s="674" t="s">
        <v>1146</v>
      </c>
      <c r="I18" s="674" t="s">
        <v>1223</v>
      </c>
    </row>
    <row r="19" spans="1:9" s="612" customFormat="1" x14ac:dyDescent="0.25">
      <c r="A19" s="672" t="s">
        <v>1224</v>
      </c>
      <c r="B19" s="672" t="s">
        <v>1225</v>
      </c>
      <c r="C19" s="672" t="s">
        <v>1224</v>
      </c>
      <c r="E19" s="674" t="s">
        <v>1226</v>
      </c>
      <c r="F19" s="674" t="s">
        <v>1157</v>
      </c>
      <c r="G19" s="674" t="s">
        <v>1156</v>
      </c>
      <c r="H19" s="674" t="s">
        <v>1148</v>
      </c>
      <c r="I19" s="674" t="s">
        <v>1227</v>
      </c>
    </row>
    <row r="20" spans="1:9" s="612" customFormat="1" x14ac:dyDescent="0.25">
      <c r="A20" s="672" t="s">
        <v>1228</v>
      </c>
      <c r="B20" s="672" t="s">
        <v>1229</v>
      </c>
      <c r="C20" s="672" t="s">
        <v>1228</v>
      </c>
      <c r="E20" s="674" t="s">
        <v>1230</v>
      </c>
      <c r="F20" s="674" t="s">
        <v>1157</v>
      </c>
      <c r="G20" s="674" t="s">
        <v>1156</v>
      </c>
      <c r="H20" s="674" t="s">
        <v>1154</v>
      </c>
      <c r="I20" s="674" t="s">
        <v>1231</v>
      </c>
    </row>
    <row r="21" spans="1:9" s="612" customFormat="1" x14ac:dyDescent="0.25">
      <c r="A21" s="672" t="s">
        <v>1232</v>
      </c>
      <c r="B21" s="672" t="s">
        <v>1233</v>
      </c>
      <c r="C21" s="672" t="s">
        <v>1234</v>
      </c>
      <c r="E21" s="674" t="s">
        <v>1235</v>
      </c>
      <c r="F21" s="674" t="s">
        <v>1157</v>
      </c>
      <c r="G21" s="674" t="s">
        <v>1156</v>
      </c>
      <c r="H21" s="674" t="s">
        <v>1181</v>
      </c>
      <c r="I21" s="674" t="s">
        <v>1236</v>
      </c>
    </row>
    <row r="22" spans="1:9" s="612" customFormat="1" x14ac:dyDescent="0.25">
      <c r="A22" s="672" t="s">
        <v>1237</v>
      </c>
      <c r="B22" s="672" t="s">
        <v>1238</v>
      </c>
      <c r="C22" s="672" t="s">
        <v>1237</v>
      </c>
      <c r="E22" s="674" t="s">
        <v>1239</v>
      </c>
      <c r="F22" s="674" t="s">
        <v>1157</v>
      </c>
      <c r="G22" s="674" t="s">
        <v>1156</v>
      </c>
      <c r="H22" s="674" t="s">
        <v>1186</v>
      </c>
      <c r="I22" s="674" t="s">
        <v>1240</v>
      </c>
    </row>
    <row r="23" spans="1:9" s="612" customFormat="1" x14ac:dyDescent="0.25">
      <c r="A23" s="672" t="s">
        <v>1241</v>
      </c>
      <c r="B23" s="672" t="s">
        <v>1242</v>
      </c>
      <c r="C23" s="672" t="s">
        <v>1241</v>
      </c>
      <c r="E23" s="674" t="s">
        <v>1243</v>
      </c>
      <c r="F23" s="674" t="s">
        <v>1163</v>
      </c>
      <c r="G23" s="674" t="s">
        <v>1162</v>
      </c>
      <c r="H23" s="674" t="s">
        <v>1146</v>
      </c>
      <c r="I23" s="674" t="s">
        <v>1244</v>
      </c>
    </row>
    <row r="24" spans="1:9" s="612" customFormat="1" x14ac:dyDescent="0.25">
      <c r="A24" s="672" t="s">
        <v>1245</v>
      </c>
      <c r="B24" s="672" t="s">
        <v>1246</v>
      </c>
      <c r="C24" s="672" t="s">
        <v>1245</v>
      </c>
      <c r="E24" s="674" t="s">
        <v>1247</v>
      </c>
      <c r="F24" s="674" t="s">
        <v>1163</v>
      </c>
      <c r="G24" s="674" t="s">
        <v>1162</v>
      </c>
      <c r="H24" s="674" t="s">
        <v>1148</v>
      </c>
      <c r="I24" s="674" t="s">
        <v>1162</v>
      </c>
    </row>
    <row r="25" spans="1:9" s="612" customFormat="1" x14ac:dyDescent="0.25">
      <c r="A25" s="672" t="s">
        <v>1248</v>
      </c>
      <c r="B25" s="672" t="s">
        <v>1249</v>
      </c>
      <c r="C25" s="672" t="s">
        <v>1250</v>
      </c>
      <c r="E25" s="674" t="s">
        <v>1251</v>
      </c>
      <c r="F25" s="674" t="s">
        <v>1163</v>
      </c>
      <c r="G25" s="674" t="s">
        <v>1162</v>
      </c>
      <c r="H25" s="674" t="s">
        <v>1154</v>
      </c>
      <c r="I25" s="674" t="s">
        <v>1252</v>
      </c>
    </row>
    <row r="26" spans="1:9" s="612" customFormat="1" x14ac:dyDescent="0.25">
      <c r="A26" s="672" t="s">
        <v>1253</v>
      </c>
      <c r="B26" s="672" t="s">
        <v>1254</v>
      </c>
      <c r="C26" s="672" t="s">
        <v>1255</v>
      </c>
      <c r="E26" s="674" t="s">
        <v>1256</v>
      </c>
      <c r="F26" s="674" t="s">
        <v>1163</v>
      </c>
      <c r="G26" s="674" t="s">
        <v>1162</v>
      </c>
      <c r="H26" s="674" t="s">
        <v>1160</v>
      </c>
      <c r="I26" s="674" t="s">
        <v>1257</v>
      </c>
    </row>
    <row r="27" spans="1:9" s="612" customFormat="1" x14ac:dyDescent="0.25">
      <c r="A27" s="672" t="s">
        <v>1258</v>
      </c>
      <c r="B27" s="672" t="s">
        <v>1259</v>
      </c>
      <c r="C27" s="672" t="s">
        <v>1258</v>
      </c>
      <c r="E27" s="674" t="s">
        <v>1260</v>
      </c>
      <c r="F27" s="674" t="s">
        <v>1163</v>
      </c>
      <c r="G27" s="674" t="s">
        <v>1162</v>
      </c>
      <c r="H27" s="674" t="s">
        <v>1165</v>
      </c>
      <c r="I27" s="674" t="s">
        <v>1261</v>
      </c>
    </row>
    <row r="28" spans="1:9" s="612" customFormat="1" x14ac:dyDescent="0.25">
      <c r="A28" s="672" t="s">
        <v>1262</v>
      </c>
      <c r="B28" s="672" t="s">
        <v>1263</v>
      </c>
      <c r="C28" s="672" t="s">
        <v>1262</v>
      </c>
      <c r="E28" s="674" t="s">
        <v>1264</v>
      </c>
      <c r="F28" s="674" t="s">
        <v>1163</v>
      </c>
      <c r="G28" s="674" t="s">
        <v>1162</v>
      </c>
      <c r="H28" s="674" t="s">
        <v>1171</v>
      </c>
      <c r="I28" s="674" t="s">
        <v>1265</v>
      </c>
    </row>
    <row r="29" spans="1:9" s="612" customFormat="1" x14ac:dyDescent="0.25">
      <c r="A29" s="672" t="s">
        <v>1266</v>
      </c>
      <c r="B29" s="672" t="s">
        <v>1267</v>
      </c>
      <c r="C29" s="672" t="s">
        <v>1266</v>
      </c>
      <c r="E29" s="674" t="s">
        <v>1268</v>
      </c>
      <c r="F29" s="674" t="s">
        <v>1163</v>
      </c>
      <c r="G29" s="674" t="s">
        <v>1162</v>
      </c>
      <c r="H29" s="674" t="s">
        <v>1176</v>
      </c>
      <c r="I29" s="674" t="s">
        <v>1269</v>
      </c>
    </row>
    <row r="30" spans="1:9" s="612" customFormat="1" x14ac:dyDescent="0.25">
      <c r="A30" s="672" t="s">
        <v>1270</v>
      </c>
      <c r="B30" s="672" t="s">
        <v>1271</v>
      </c>
      <c r="C30" s="672" t="s">
        <v>1270</v>
      </c>
      <c r="E30" s="674" t="s">
        <v>1272</v>
      </c>
      <c r="F30" s="674" t="s">
        <v>1163</v>
      </c>
      <c r="G30" s="674" t="s">
        <v>1162</v>
      </c>
      <c r="H30" s="674" t="s">
        <v>1181</v>
      </c>
      <c r="I30" s="674" t="s">
        <v>1273</v>
      </c>
    </row>
    <row r="31" spans="1:9" s="612" customFormat="1" x14ac:dyDescent="0.25">
      <c r="A31" s="672" t="s">
        <v>1274</v>
      </c>
      <c r="B31" s="672" t="s">
        <v>1275</v>
      </c>
      <c r="C31" s="672" t="s">
        <v>1274</v>
      </c>
      <c r="E31" s="674" t="s">
        <v>1276</v>
      </c>
      <c r="F31" s="674" t="s">
        <v>1163</v>
      </c>
      <c r="G31" s="674" t="s">
        <v>1162</v>
      </c>
      <c r="H31" s="674" t="s">
        <v>1186</v>
      </c>
      <c r="I31" s="674" t="s">
        <v>1277</v>
      </c>
    </row>
    <row r="32" spans="1:9" s="612" customFormat="1" x14ac:dyDescent="0.25">
      <c r="A32" s="672" t="s">
        <v>1278</v>
      </c>
      <c r="B32" s="672" t="s">
        <v>1279</v>
      </c>
      <c r="C32" s="672" t="s">
        <v>1280</v>
      </c>
      <c r="D32" s="675"/>
      <c r="E32" s="674" t="s">
        <v>1281</v>
      </c>
      <c r="F32" s="674" t="s">
        <v>1163</v>
      </c>
      <c r="G32" s="674" t="s">
        <v>1162</v>
      </c>
      <c r="H32" s="674" t="s">
        <v>1192</v>
      </c>
      <c r="I32" s="674" t="s">
        <v>1282</v>
      </c>
    </row>
    <row r="33" spans="1:9" s="675" customFormat="1" x14ac:dyDescent="0.25">
      <c r="A33" s="672" t="s">
        <v>1283</v>
      </c>
      <c r="B33" s="672" t="s">
        <v>1284</v>
      </c>
      <c r="C33" s="672" t="s">
        <v>1283</v>
      </c>
      <c r="D33" s="482"/>
      <c r="E33" s="674" t="s">
        <v>1285</v>
      </c>
      <c r="F33" s="674" t="s">
        <v>1163</v>
      </c>
      <c r="G33" s="674" t="s">
        <v>1162</v>
      </c>
      <c r="H33" s="674" t="s">
        <v>1197</v>
      </c>
      <c r="I33" s="674" t="s">
        <v>1286</v>
      </c>
    </row>
    <row r="34" spans="1:9" s="482" customFormat="1" x14ac:dyDescent="0.25">
      <c r="A34" s="676" t="s">
        <v>1287</v>
      </c>
      <c r="B34" s="676" t="s">
        <v>1288</v>
      </c>
      <c r="C34" s="676" t="s">
        <v>1287</v>
      </c>
      <c r="E34" s="674" t="s">
        <v>1289</v>
      </c>
      <c r="F34" s="674" t="s">
        <v>1168</v>
      </c>
      <c r="G34" s="674" t="s">
        <v>1167</v>
      </c>
      <c r="H34" s="674" t="s">
        <v>1146</v>
      </c>
      <c r="I34" s="674" t="s">
        <v>1290</v>
      </c>
    </row>
    <row r="35" spans="1:9" s="677" customFormat="1" ht="30" x14ac:dyDescent="0.25">
      <c r="E35" s="678" t="s">
        <v>1291</v>
      </c>
      <c r="F35" s="678" t="s">
        <v>1168</v>
      </c>
      <c r="G35" s="678" t="s">
        <v>1167</v>
      </c>
      <c r="H35" s="678" t="s">
        <v>1148</v>
      </c>
      <c r="I35" s="678" t="s">
        <v>1292</v>
      </c>
    </row>
    <row r="36" spans="1:9" s="677" customFormat="1" ht="30" x14ac:dyDescent="0.25">
      <c r="E36" s="678" t="s">
        <v>1293</v>
      </c>
      <c r="F36" s="678" t="s">
        <v>1168</v>
      </c>
      <c r="G36" s="678" t="s">
        <v>1167</v>
      </c>
      <c r="H36" s="678" t="s">
        <v>1154</v>
      </c>
      <c r="I36" s="678" t="s">
        <v>1294</v>
      </c>
    </row>
    <row r="37" spans="1:9" s="677" customFormat="1" ht="30" x14ac:dyDescent="0.25">
      <c r="E37" s="678" t="s">
        <v>1295</v>
      </c>
      <c r="F37" s="678" t="s">
        <v>1168</v>
      </c>
      <c r="G37" s="678" t="s">
        <v>1167</v>
      </c>
      <c r="H37" s="678" t="s">
        <v>1160</v>
      </c>
      <c r="I37" s="678" t="s">
        <v>1296</v>
      </c>
    </row>
    <row r="38" spans="1:9" s="677" customFormat="1" ht="30" x14ac:dyDescent="0.25">
      <c r="E38" s="678" t="s">
        <v>1297</v>
      </c>
      <c r="F38" s="678" t="s">
        <v>1168</v>
      </c>
      <c r="G38" s="678" t="s">
        <v>1167</v>
      </c>
      <c r="H38" s="678" t="s">
        <v>1165</v>
      </c>
      <c r="I38" s="678" t="s">
        <v>1298</v>
      </c>
    </row>
    <row r="39" spans="1:9" s="677" customFormat="1" ht="30" x14ac:dyDescent="0.25">
      <c r="E39" s="678" t="s">
        <v>1299</v>
      </c>
      <c r="F39" s="678" t="s">
        <v>1168</v>
      </c>
      <c r="G39" s="678" t="s">
        <v>1167</v>
      </c>
      <c r="H39" s="678" t="s">
        <v>1171</v>
      </c>
      <c r="I39" s="678" t="s">
        <v>1300</v>
      </c>
    </row>
    <row r="40" spans="1:9" s="677" customFormat="1" ht="30" x14ac:dyDescent="0.25">
      <c r="E40" s="678" t="s">
        <v>1301</v>
      </c>
      <c r="F40" s="678" t="s">
        <v>1168</v>
      </c>
      <c r="G40" s="678" t="s">
        <v>1167</v>
      </c>
      <c r="H40" s="678" t="s">
        <v>1176</v>
      </c>
      <c r="I40" s="678" t="s">
        <v>1302</v>
      </c>
    </row>
    <row r="41" spans="1:9" s="677" customFormat="1" ht="30" x14ac:dyDescent="0.25">
      <c r="E41" s="678" t="s">
        <v>1303</v>
      </c>
      <c r="F41" s="678" t="s">
        <v>1168</v>
      </c>
      <c r="G41" s="678" t="s">
        <v>1167</v>
      </c>
      <c r="H41" s="678" t="s">
        <v>1181</v>
      </c>
      <c r="I41" s="678" t="s">
        <v>1304</v>
      </c>
    </row>
    <row r="42" spans="1:9" s="677" customFormat="1" ht="30" x14ac:dyDescent="0.25">
      <c r="E42" s="678" t="s">
        <v>1305</v>
      </c>
      <c r="F42" s="678" t="s">
        <v>1168</v>
      </c>
      <c r="G42" s="678" t="s">
        <v>1167</v>
      </c>
      <c r="H42" s="678" t="s">
        <v>1186</v>
      </c>
      <c r="I42" s="678" t="s">
        <v>1306</v>
      </c>
    </row>
    <row r="43" spans="1:9" s="677" customFormat="1" ht="30" x14ac:dyDescent="0.25">
      <c r="E43" s="678" t="s">
        <v>1307</v>
      </c>
      <c r="F43" s="678" t="s">
        <v>1168</v>
      </c>
      <c r="G43" s="678" t="s">
        <v>1167</v>
      </c>
      <c r="H43" s="678" t="s">
        <v>1192</v>
      </c>
      <c r="I43" s="678" t="s">
        <v>1308</v>
      </c>
    </row>
    <row r="44" spans="1:9" s="677" customFormat="1" ht="30" x14ac:dyDescent="0.25">
      <c r="E44" s="678" t="s">
        <v>1309</v>
      </c>
      <c r="F44" s="678" t="s">
        <v>1168</v>
      </c>
      <c r="G44" s="678" t="s">
        <v>1167</v>
      </c>
      <c r="H44" s="678" t="s">
        <v>1197</v>
      </c>
      <c r="I44" s="678" t="s">
        <v>1310</v>
      </c>
    </row>
    <row r="45" spans="1:9" s="677" customFormat="1" ht="30" x14ac:dyDescent="0.25">
      <c r="E45" s="678" t="s">
        <v>1311</v>
      </c>
      <c r="F45" s="678" t="s">
        <v>1168</v>
      </c>
      <c r="G45" s="678" t="s">
        <v>1167</v>
      </c>
      <c r="H45" s="678" t="s">
        <v>1312</v>
      </c>
      <c r="I45" s="678" t="s">
        <v>1203</v>
      </c>
    </row>
    <row r="46" spans="1:9" s="677" customFormat="1" ht="30" x14ac:dyDescent="0.25">
      <c r="E46" s="678" t="s">
        <v>1313</v>
      </c>
      <c r="F46" s="678" t="s">
        <v>1168</v>
      </c>
      <c r="G46" s="678" t="s">
        <v>1167</v>
      </c>
      <c r="H46" s="678" t="s">
        <v>1314</v>
      </c>
      <c r="I46" s="678" t="s">
        <v>1207</v>
      </c>
    </row>
    <row r="47" spans="1:9" s="677" customFormat="1" ht="30" x14ac:dyDescent="0.25">
      <c r="E47" s="678" t="s">
        <v>1315</v>
      </c>
      <c r="F47" s="678" t="s">
        <v>1168</v>
      </c>
      <c r="G47" s="678" t="s">
        <v>1167</v>
      </c>
      <c r="H47" s="678" t="s">
        <v>1316</v>
      </c>
      <c r="I47" s="678" t="s">
        <v>1317</v>
      </c>
    </row>
    <row r="48" spans="1:9" s="677" customFormat="1" ht="30" x14ac:dyDescent="0.25">
      <c r="E48" s="678" t="s">
        <v>1318</v>
      </c>
      <c r="F48" s="678" t="s">
        <v>1168</v>
      </c>
      <c r="G48" s="678" t="s">
        <v>1167</v>
      </c>
      <c r="H48" s="678" t="s">
        <v>1319</v>
      </c>
      <c r="I48" s="678" t="s">
        <v>1320</v>
      </c>
    </row>
    <row r="49" spans="5:9" s="677" customFormat="1" ht="30" x14ac:dyDescent="0.25">
      <c r="E49" s="678" t="s">
        <v>1321</v>
      </c>
      <c r="F49" s="678" t="s">
        <v>1168</v>
      </c>
      <c r="G49" s="678" t="s">
        <v>1167</v>
      </c>
      <c r="H49" s="678" t="s">
        <v>1322</v>
      </c>
      <c r="I49" s="678" t="s">
        <v>1323</v>
      </c>
    </row>
    <row r="50" spans="5:9" s="677" customFormat="1" ht="30" x14ac:dyDescent="0.25">
      <c r="E50" s="678" t="s">
        <v>1324</v>
      </c>
      <c r="F50" s="678" t="s">
        <v>1168</v>
      </c>
      <c r="G50" s="678" t="s">
        <v>1167</v>
      </c>
      <c r="H50" s="678" t="s">
        <v>1325</v>
      </c>
      <c r="I50" s="678" t="s">
        <v>1326</v>
      </c>
    </row>
    <row r="51" spans="5:9" s="677" customFormat="1" ht="30" x14ac:dyDescent="0.25">
      <c r="E51" s="678" t="s">
        <v>1327</v>
      </c>
      <c r="F51" s="678" t="s">
        <v>1168</v>
      </c>
      <c r="G51" s="678" t="s">
        <v>1167</v>
      </c>
      <c r="H51" s="678" t="s">
        <v>1328</v>
      </c>
      <c r="I51" s="678" t="s">
        <v>1329</v>
      </c>
    </row>
    <row r="52" spans="5:9" s="677" customFormat="1" ht="30" x14ac:dyDescent="0.25">
      <c r="E52" s="678" t="s">
        <v>1330</v>
      </c>
      <c r="F52" s="678" t="s">
        <v>1168</v>
      </c>
      <c r="G52" s="678" t="s">
        <v>1167</v>
      </c>
      <c r="H52" s="678" t="s">
        <v>1331</v>
      </c>
      <c r="I52" s="678" t="s">
        <v>1224</v>
      </c>
    </row>
    <row r="53" spans="5:9" s="677" customFormat="1" ht="30" x14ac:dyDescent="0.25">
      <c r="E53" s="678" t="s">
        <v>1332</v>
      </c>
      <c r="F53" s="678" t="s">
        <v>1168</v>
      </c>
      <c r="G53" s="678" t="s">
        <v>1167</v>
      </c>
      <c r="H53" s="678" t="s">
        <v>1333</v>
      </c>
      <c r="I53" s="678" t="s">
        <v>1334</v>
      </c>
    </row>
    <row r="54" spans="5:9" s="677" customFormat="1" ht="30" x14ac:dyDescent="0.25">
      <c r="E54" s="678" t="s">
        <v>1335</v>
      </c>
      <c r="F54" s="678" t="s">
        <v>1168</v>
      </c>
      <c r="G54" s="678" t="s">
        <v>1167</v>
      </c>
      <c r="H54" s="678" t="s">
        <v>1336</v>
      </c>
      <c r="I54" s="678" t="s">
        <v>1337</v>
      </c>
    </row>
    <row r="55" spans="5:9" s="677" customFormat="1" ht="30" x14ac:dyDescent="0.25">
      <c r="E55" s="678" t="s">
        <v>1338</v>
      </c>
      <c r="F55" s="678" t="s">
        <v>1168</v>
      </c>
      <c r="G55" s="678" t="s">
        <v>1167</v>
      </c>
      <c r="H55" s="678" t="s">
        <v>1339</v>
      </c>
      <c r="I55" s="678" t="s">
        <v>1340</v>
      </c>
    </row>
    <row r="56" spans="5:9" s="677" customFormat="1" ht="30" x14ac:dyDescent="0.25">
      <c r="E56" s="678" t="s">
        <v>1341</v>
      </c>
      <c r="F56" s="678" t="s">
        <v>1168</v>
      </c>
      <c r="G56" s="678" t="s">
        <v>1167</v>
      </c>
      <c r="H56" s="678" t="s">
        <v>1342</v>
      </c>
      <c r="I56" s="678" t="s">
        <v>1343</v>
      </c>
    </row>
    <row r="57" spans="5:9" s="677" customFormat="1" ht="30" x14ac:dyDescent="0.25">
      <c r="E57" s="678" t="s">
        <v>1344</v>
      </c>
      <c r="F57" s="678" t="s">
        <v>1168</v>
      </c>
      <c r="G57" s="678" t="s">
        <v>1167</v>
      </c>
      <c r="H57" s="678" t="s">
        <v>1345</v>
      </c>
      <c r="I57" s="678" t="s">
        <v>1346</v>
      </c>
    </row>
    <row r="58" spans="5:9" s="677" customFormat="1" ht="30" x14ac:dyDescent="0.25">
      <c r="E58" s="678" t="s">
        <v>1347</v>
      </c>
      <c r="F58" s="678" t="s">
        <v>1168</v>
      </c>
      <c r="G58" s="678" t="s">
        <v>1167</v>
      </c>
      <c r="H58" s="678" t="s">
        <v>1348</v>
      </c>
      <c r="I58" s="678" t="s">
        <v>1349</v>
      </c>
    </row>
    <row r="59" spans="5:9" s="677" customFormat="1" ht="30" x14ac:dyDescent="0.25">
      <c r="E59" s="678" t="s">
        <v>1350</v>
      </c>
      <c r="F59" s="678" t="s">
        <v>1168</v>
      </c>
      <c r="G59" s="678" t="s">
        <v>1167</v>
      </c>
      <c r="H59" s="678" t="s">
        <v>1351</v>
      </c>
      <c r="I59" s="678" t="s">
        <v>1352</v>
      </c>
    </row>
    <row r="60" spans="5:9" s="677" customFormat="1" ht="30" x14ac:dyDescent="0.25">
      <c r="E60" s="678" t="s">
        <v>1353</v>
      </c>
      <c r="F60" s="678" t="s">
        <v>1168</v>
      </c>
      <c r="G60" s="678" t="s">
        <v>1167</v>
      </c>
      <c r="H60" s="678" t="s">
        <v>1354</v>
      </c>
      <c r="I60" s="678" t="s">
        <v>1355</v>
      </c>
    </row>
    <row r="61" spans="5:9" s="677" customFormat="1" ht="30" x14ac:dyDescent="0.25">
      <c r="E61" s="678" t="s">
        <v>1356</v>
      </c>
      <c r="F61" s="678" t="s">
        <v>1168</v>
      </c>
      <c r="G61" s="678" t="s">
        <v>1167</v>
      </c>
      <c r="H61" s="678" t="s">
        <v>1357</v>
      </c>
      <c r="I61" s="678" t="s">
        <v>1358</v>
      </c>
    </row>
    <row r="62" spans="5:9" s="677" customFormat="1" ht="30" x14ac:dyDescent="0.25">
      <c r="E62" s="678" t="s">
        <v>1359</v>
      </c>
      <c r="F62" s="678" t="s">
        <v>1168</v>
      </c>
      <c r="G62" s="678" t="s">
        <v>1167</v>
      </c>
      <c r="H62" s="678" t="s">
        <v>1360</v>
      </c>
      <c r="I62" s="678" t="s">
        <v>1361</v>
      </c>
    </row>
    <row r="63" spans="5:9" s="677" customFormat="1" ht="30" x14ac:dyDescent="0.25">
      <c r="E63" s="678" t="s">
        <v>1362</v>
      </c>
      <c r="F63" s="678" t="s">
        <v>1168</v>
      </c>
      <c r="G63" s="678" t="s">
        <v>1167</v>
      </c>
      <c r="H63" s="678" t="s">
        <v>1363</v>
      </c>
      <c r="I63" s="678" t="s">
        <v>1364</v>
      </c>
    </row>
    <row r="64" spans="5:9" s="677" customFormat="1" ht="30" x14ac:dyDescent="0.25">
      <c r="E64" s="678" t="s">
        <v>1365</v>
      </c>
      <c r="F64" s="678" t="s">
        <v>1168</v>
      </c>
      <c r="G64" s="678" t="s">
        <v>1167</v>
      </c>
      <c r="H64" s="678" t="s">
        <v>1366</v>
      </c>
      <c r="I64" s="678" t="s">
        <v>1367</v>
      </c>
    </row>
    <row r="65" spans="5:9" s="677" customFormat="1" ht="30" x14ac:dyDescent="0.25">
      <c r="E65" s="678" t="s">
        <v>1368</v>
      </c>
      <c r="F65" s="678" t="s">
        <v>1168</v>
      </c>
      <c r="G65" s="678" t="s">
        <v>1167</v>
      </c>
      <c r="H65" s="678" t="s">
        <v>1369</v>
      </c>
      <c r="I65" s="678" t="s">
        <v>1370</v>
      </c>
    </row>
    <row r="66" spans="5:9" s="677" customFormat="1" ht="30" x14ac:dyDescent="0.25">
      <c r="E66" s="678" t="s">
        <v>1371</v>
      </c>
      <c r="F66" s="678" t="s">
        <v>1168</v>
      </c>
      <c r="G66" s="678" t="s">
        <v>1167</v>
      </c>
      <c r="H66" s="678" t="s">
        <v>1372</v>
      </c>
      <c r="I66" s="678" t="s">
        <v>1373</v>
      </c>
    </row>
    <row r="67" spans="5:9" s="677" customFormat="1" ht="30" x14ac:dyDescent="0.25">
      <c r="E67" s="678" t="s">
        <v>1374</v>
      </c>
      <c r="F67" s="678" t="s">
        <v>1168</v>
      </c>
      <c r="G67" s="678" t="s">
        <v>1167</v>
      </c>
      <c r="H67" s="678" t="s">
        <v>1375</v>
      </c>
      <c r="I67" s="678" t="s">
        <v>1376</v>
      </c>
    </row>
    <row r="68" spans="5:9" s="677" customFormat="1" ht="30" x14ac:dyDescent="0.25">
      <c r="E68" s="678" t="s">
        <v>1377</v>
      </c>
      <c r="F68" s="678" t="s">
        <v>1168</v>
      </c>
      <c r="G68" s="678" t="s">
        <v>1167</v>
      </c>
      <c r="H68" s="678" t="s">
        <v>1378</v>
      </c>
      <c r="I68" s="678" t="s">
        <v>1379</v>
      </c>
    </row>
    <row r="69" spans="5:9" s="677" customFormat="1" ht="30" x14ac:dyDescent="0.25">
      <c r="E69" s="678" t="s">
        <v>1380</v>
      </c>
      <c r="F69" s="678" t="s">
        <v>1168</v>
      </c>
      <c r="G69" s="678" t="s">
        <v>1167</v>
      </c>
      <c r="H69" s="678" t="s">
        <v>1381</v>
      </c>
      <c r="I69" s="678" t="s">
        <v>1382</v>
      </c>
    </row>
    <row r="70" spans="5:9" s="677" customFormat="1" ht="30" x14ac:dyDescent="0.25">
      <c r="E70" s="678" t="s">
        <v>1383</v>
      </c>
      <c r="F70" s="678" t="s">
        <v>1168</v>
      </c>
      <c r="G70" s="678" t="s">
        <v>1167</v>
      </c>
      <c r="H70" s="678" t="s">
        <v>1384</v>
      </c>
      <c r="I70" s="678" t="s">
        <v>1385</v>
      </c>
    </row>
    <row r="71" spans="5:9" s="677" customFormat="1" ht="30" x14ac:dyDescent="0.25">
      <c r="E71" s="678" t="s">
        <v>1386</v>
      </c>
      <c r="F71" s="678" t="s">
        <v>1168</v>
      </c>
      <c r="G71" s="678" t="s">
        <v>1167</v>
      </c>
      <c r="H71" s="678" t="s">
        <v>1387</v>
      </c>
      <c r="I71" s="678" t="s">
        <v>1388</v>
      </c>
    </row>
    <row r="72" spans="5:9" s="677" customFormat="1" x14ac:dyDescent="0.25">
      <c r="E72" s="678" t="s">
        <v>1389</v>
      </c>
      <c r="F72" s="678" t="s">
        <v>1174</v>
      </c>
      <c r="G72" s="678" t="s">
        <v>1173</v>
      </c>
      <c r="H72" s="678" t="s">
        <v>1146</v>
      </c>
      <c r="I72" s="678" t="s">
        <v>1390</v>
      </c>
    </row>
    <row r="73" spans="5:9" s="677" customFormat="1" x14ac:dyDescent="0.25">
      <c r="E73" s="678" t="s">
        <v>1391</v>
      </c>
      <c r="F73" s="678" t="s">
        <v>1174</v>
      </c>
      <c r="G73" s="678" t="s">
        <v>1173</v>
      </c>
      <c r="H73" s="678" t="s">
        <v>1148</v>
      </c>
      <c r="I73" s="678" t="s">
        <v>1173</v>
      </c>
    </row>
    <row r="74" spans="5:9" s="677" customFormat="1" x14ac:dyDescent="0.25">
      <c r="E74" s="678" t="s">
        <v>1392</v>
      </c>
      <c r="F74" s="678" t="s">
        <v>1174</v>
      </c>
      <c r="G74" s="678" t="s">
        <v>1173</v>
      </c>
      <c r="H74" s="678" t="s">
        <v>1154</v>
      </c>
      <c r="I74" s="678" t="s">
        <v>1393</v>
      </c>
    </row>
    <row r="75" spans="5:9" s="677" customFormat="1" x14ac:dyDescent="0.25">
      <c r="E75" s="678" t="s">
        <v>1394</v>
      </c>
      <c r="F75" s="678" t="s">
        <v>1174</v>
      </c>
      <c r="G75" s="678" t="s">
        <v>1173</v>
      </c>
      <c r="H75" s="678" t="s">
        <v>1160</v>
      </c>
      <c r="I75" s="678" t="s">
        <v>1395</v>
      </c>
    </row>
    <row r="76" spans="5:9" s="677" customFormat="1" x14ac:dyDescent="0.25">
      <c r="E76" s="678" t="s">
        <v>1396</v>
      </c>
      <c r="F76" s="678" t="s">
        <v>1174</v>
      </c>
      <c r="G76" s="678" t="s">
        <v>1173</v>
      </c>
      <c r="H76" s="678" t="s">
        <v>1165</v>
      </c>
      <c r="I76" s="678" t="s">
        <v>1397</v>
      </c>
    </row>
    <row r="77" spans="5:9" s="677" customFormat="1" x14ac:dyDescent="0.25">
      <c r="E77" s="678" t="s">
        <v>1398</v>
      </c>
      <c r="F77" s="678" t="s">
        <v>1174</v>
      </c>
      <c r="G77" s="678" t="s">
        <v>1173</v>
      </c>
      <c r="H77" s="678" t="s">
        <v>1171</v>
      </c>
      <c r="I77" s="678" t="s">
        <v>1399</v>
      </c>
    </row>
    <row r="78" spans="5:9" s="677" customFormat="1" x14ac:dyDescent="0.25">
      <c r="E78" s="678" t="s">
        <v>1400</v>
      </c>
      <c r="F78" s="678" t="s">
        <v>1174</v>
      </c>
      <c r="G78" s="678" t="s">
        <v>1173</v>
      </c>
      <c r="H78" s="678" t="s">
        <v>1176</v>
      </c>
      <c r="I78" s="678" t="s">
        <v>1401</v>
      </c>
    </row>
    <row r="79" spans="5:9" s="677" customFormat="1" x14ac:dyDescent="0.25">
      <c r="E79" s="678" t="s">
        <v>1402</v>
      </c>
      <c r="F79" s="678" t="s">
        <v>1174</v>
      </c>
      <c r="G79" s="678" t="s">
        <v>1173</v>
      </c>
      <c r="H79" s="678" t="s">
        <v>1181</v>
      </c>
      <c r="I79" s="678" t="s">
        <v>1403</v>
      </c>
    </row>
    <row r="80" spans="5:9" s="677" customFormat="1" x14ac:dyDescent="0.25">
      <c r="E80" s="678" t="s">
        <v>1404</v>
      </c>
      <c r="F80" s="678" t="s">
        <v>1174</v>
      </c>
      <c r="G80" s="678" t="s">
        <v>1173</v>
      </c>
      <c r="H80" s="678" t="s">
        <v>1186</v>
      </c>
      <c r="I80" s="678" t="s">
        <v>1405</v>
      </c>
    </row>
    <row r="81" spans="5:9" s="677" customFormat="1" x14ac:dyDescent="0.25">
      <c r="E81" s="678" t="s">
        <v>1406</v>
      </c>
      <c r="F81" s="678" t="s">
        <v>1174</v>
      </c>
      <c r="G81" s="678" t="s">
        <v>1173</v>
      </c>
      <c r="H81" s="678" t="s">
        <v>1192</v>
      </c>
      <c r="I81" s="678" t="s">
        <v>1407</v>
      </c>
    </row>
    <row r="82" spans="5:9" s="677" customFormat="1" x14ac:dyDescent="0.25">
      <c r="E82" s="678" t="s">
        <v>1408</v>
      </c>
      <c r="F82" s="678" t="s">
        <v>1179</v>
      </c>
      <c r="G82" s="678" t="s">
        <v>1178</v>
      </c>
      <c r="H82" s="678" t="s">
        <v>1146</v>
      </c>
      <c r="I82" s="678" t="s">
        <v>1409</v>
      </c>
    </row>
    <row r="83" spans="5:9" s="677" customFormat="1" x14ac:dyDescent="0.25">
      <c r="E83" s="678" t="s">
        <v>1410</v>
      </c>
      <c r="F83" s="678" t="s">
        <v>1179</v>
      </c>
      <c r="G83" s="678" t="s">
        <v>1178</v>
      </c>
      <c r="H83" s="678" t="s">
        <v>1148</v>
      </c>
      <c r="I83" s="678" t="s">
        <v>1411</v>
      </c>
    </row>
    <row r="84" spans="5:9" s="677" customFormat="1" x14ac:dyDescent="0.25">
      <c r="E84" s="678" t="s">
        <v>1412</v>
      </c>
      <c r="F84" s="678" t="s">
        <v>1179</v>
      </c>
      <c r="G84" s="678" t="s">
        <v>1178</v>
      </c>
      <c r="H84" s="678" t="s">
        <v>1154</v>
      </c>
      <c r="I84" s="678" t="s">
        <v>1413</v>
      </c>
    </row>
    <row r="85" spans="5:9" s="677" customFormat="1" x14ac:dyDescent="0.25">
      <c r="E85" s="678" t="s">
        <v>1414</v>
      </c>
      <c r="F85" s="678" t="s">
        <v>1179</v>
      </c>
      <c r="G85" s="678" t="s">
        <v>1178</v>
      </c>
      <c r="H85" s="678" t="s">
        <v>1160</v>
      </c>
      <c r="I85" s="678" t="s">
        <v>1415</v>
      </c>
    </row>
    <row r="86" spans="5:9" s="677" customFormat="1" x14ac:dyDescent="0.25">
      <c r="E86" s="678" t="s">
        <v>1416</v>
      </c>
      <c r="F86" s="678" t="s">
        <v>1179</v>
      </c>
      <c r="G86" s="678" t="s">
        <v>1178</v>
      </c>
      <c r="H86" s="678" t="s">
        <v>1165</v>
      </c>
      <c r="I86" s="678" t="s">
        <v>1417</v>
      </c>
    </row>
    <row r="87" spans="5:9" s="677" customFormat="1" ht="30" x14ac:dyDescent="0.25">
      <c r="E87" s="678" t="s">
        <v>1418</v>
      </c>
      <c r="F87" s="678" t="s">
        <v>1179</v>
      </c>
      <c r="G87" s="678" t="s">
        <v>1178</v>
      </c>
      <c r="H87" s="678" t="s">
        <v>1171</v>
      </c>
      <c r="I87" s="678" t="s">
        <v>1419</v>
      </c>
    </row>
    <row r="88" spans="5:9" s="677" customFormat="1" ht="30" x14ac:dyDescent="0.25">
      <c r="E88" s="678" t="s">
        <v>1420</v>
      </c>
      <c r="F88" s="678" t="s">
        <v>1179</v>
      </c>
      <c r="G88" s="678" t="s">
        <v>1178</v>
      </c>
      <c r="H88" s="678" t="s">
        <v>1176</v>
      </c>
      <c r="I88" s="678" t="s">
        <v>1421</v>
      </c>
    </row>
    <row r="89" spans="5:9" s="677" customFormat="1" ht="30" x14ac:dyDescent="0.25">
      <c r="E89" s="678" t="s">
        <v>1422</v>
      </c>
      <c r="F89" s="678" t="s">
        <v>1179</v>
      </c>
      <c r="G89" s="678" t="s">
        <v>1178</v>
      </c>
      <c r="H89" s="678" t="s">
        <v>1181</v>
      </c>
      <c r="I89" s="678" t="s">
        <v>1423</v>
      </c>
    </row>
    <row r="90" spans="5:9" s="677" customFormat="1" x14ac:dyDescent="0.25">
      <c r="E90" s="678" t="s">
        <v>1424</v>
      </c>
      <c r="F90" s="678" t="s">
        <v>1179</v>
      </c>
      <c r="G90" s="678" t="s">
        <v>1178</v>
      </c>
      <c r="H90" s="678" t="s">
        <v>1186</v>
      </c>
      <c r="I90" s="678" t="s">
        <v>1425</v>
      </c>
    </row>
    <row r="91" spans="5:9" s="677" customFormat="1" ht="30" x14ac:dyDescent="0.25">
      <c r="E91" s="678" t="s">
        <v>1426</v>
      </c>
      <c r="F91" s="678" t="s">
        <v>1179</v>
      </c>
      <c r="G91" s="678" t="s">
        <v>1178</v>
      </c>
      <c r="H91" s="678" t="s">
        <v>1192</v>
      </c>
      <c r="I91" s="678" t="s">
        <v>1427</v>
      </c>
    </row>
    <row r="92" spans="5:9" s="677" customFormat="1" x14ac:dyDescent="0.25">
      <c r="E92" s="678" t="s">
        <v>1428</v>
      </c>
      <c r="F92" s="678" t="s">
        <v>1179</v>
      </c>
      <c r="G92" s="678" t="s">
        <v>1178</v>
      </c>
      <c r="H92" s="678" t="s">
        <v>1197</v>
      </c>
      <c r="I92" s="678" t="s">
        <v>1429</v>
      </c>
    </row>
    <row r="93" spans="5:9" s="677" customFormat="1" x14ac:dyDescent="0.25">
      <c r="E93" s="678" t="s">
        <v>1430</v>
      </c>
      <c r="F93" s="678" t="s">
        <v>1179</v>
      </c>
      <c r="G93" s="678" t="s">
        <v>1178</v>
      </c>
      <c r="H93" s="678" t="s">
        <v>1312</v>
      </c>
      <c r="I93" s="678" t="s">
        <v>1431</v>
      </c>
    </row>
    <row r="94" spans="5:9" s="677" customFormat="1" x14ac:dyDescent="0.25">
      <c r="E94" s="678" t="s">
        <v>1432</v>
      </c>
      <c r="F94" s="678" t="s">
        <v>1179</v>
      </c>
      <c r="G94" s="678" t="s">
        <v>1178</v>
      </c>
      <c r="H94" s="678" t="s">
        <v>1314</v>
      </c>
      <c r="I94" s="678" t="s">
        <v>1433</v>
      </c>
    </row>
    <row r="95" spans="5:9" s="677" customFormat="1" x14ac:dyDescent="0.25">
      <c r="E95" s="678" t="s">
        <v>1434</v>
      </c>
      <c r="F95" s="678" t="s">
        <v>1179</v>
      </c>
      <c r="G95" s="678" t="s">
        <v>1178</v>
      </c>
      <c r="H95" s="678" t="s">
        <v>1316</v>
      </c>
      <c r="I95" s="678" t="s">
        <v>1435</v>
      </c>
    </row>
    <row r="96" spans="5:9" s="677" customFormat="1" x14ac:dyDescent="0.25">
      <c r="E96" s="678" t="s">
        <v>1436</v>
      </c>
      <c r="F96" s="678" t="s">
        <v>1179</v>
      </c>
      <c r="G96" s="678" t="s">
        <v>1178</v>
      </c>
      <c r="H96" s="678" t="s">
        <v>1319</v>
      </c>
      <c r="I96" s="678" t="s">
        <v>1437</v>
      </c>
    </row>
    <row r="97" spans="5:9" s="677" customFormat="1" x14ac:dyDescent="0.25">
      <c r="E97" s="678" t="s">
        <v>1438</v>
      </c>
      <c r="F97" s="678" t="s">
        <v>1179</v>
      </c>
      <c r="G97" s="678" t="s">
        <v>1178</v>
      </c>
      <c r="H97" s="678" t="s">
        <v>1322</v>
      </c>
      <c r="I97" s="678" t="s">
        <v>1439</v>
      </c>
    </row>
    <row r="98" spans="5:9" s="677" customFormat="1" x14ac:dyDescent="0.25">
      <c r="E98" s="678" t="s">
        <v>1440</v>
      </c>
      <c r="F98" s="678" t="s">
        <v>1179</v>
      </c>
      <c r="G98" s="678" t="s">
        <v>1178</v>
      </c>
      <c r="H98" s="678" t="s">
        <v>1325</v>
      </c>
      <c r="I98" s="678" t="s">
        <v>1441</v>
      </c>
    </row>
    <row r="99" spans="5:9" s="677" customFormat="1" x14ac:dyDescent="0.25">
      <c r="E99" s="678" t="s">
        <v>1442</v>
      </c>
      <c r="F99" s="678" t="s">
        <v>1179</v>
      </c>
      <c r="G99" s="678" t="s">
        <v>1178</v>
      </c>
      <c r="H99" s="678" t="s">
        <v>1328</v>
      </c>
      <c r="I99" s="678" t="s">
        <v>1443</v>
      </c>
    </row>
    <row r="100" spans="5:9" s="677" customFormat="1" ht="30" x14ac:dyDescent="0.25">
      <c r="E100" s="678" t="s">
        <v>1444</v>
      </c>
      <c r="F100" s="678" t="s">
        <v>1179</v>
      </c>
      <c r="G100" s="678" t="s">
        <v>1178</v>
      </c>
      <c r="H100" s="678" t="s">
        <v>1331</v>
      </c>
      <c r="I100" s="678" t="s">
        <v>1445</v>
      </c>
    </row>
    <row r="101" spans="5:9" s="677" customFormat="1" x14ac:dyDescent="0.25">
      <c r="E101" s="678" t="s">
        <v>1446</v>
      </c>
      <c r="F101" s="678" t="s">
        <v>1179</v>
      </c>
      <c r="G101" s="678" t="s">
        <v>1178</v>
      </c>
      <c r="H101" s="678" t="s">
        <v>1333</v>
      </c>
      <c r="I101" s="678" t="s">
        <v>1447</v>
      </c>
    </row>
    <row r="102" spans="5:9" s="677" customFormat="1" x14ac:dyDescent="0.25">
      <c r="E102" s="678" t="s">
        <v>1448</v>
      </c>
      <c r="F102" s="678" t="s">
        <v>1179</v>
      </c>
      <c r="G102" s="678" t="s">
        <v>1178</v>
      </c>
      <c r="H102" s="678" t="s">
        <v>1336</v>
      </c>
      <c r="I102" s="678" t="s">
        <v>1449</v>
      </c>
    </row>
    <row r="103" spans="5:9" s="677" customFormat="1" x14ac:dyDescent="0.25">
      <c r="E103" s="678" t="s">
        <v>1450</v>
      </c>
      <c r="F103" s="678" t="s">
        <v>1179</v>
      </c>
      <c r="G103" s="678" t="s">
        <v>1178</v>
      </c>
      <c r="H103" s="678" t="s">
        <v>1339</v>
      </c>
      <c r="I103" s="678" t="s">
        <v>1451</v>
      </c>
    </row>
    <row r="104" spans="5:9" s="677" customFormat="1" x14ac:dyDescent="0.25">
      <c r="E104" s="678" t="s">
        <v>1452</v>
      </c>
      <c r="F104" s="678" t="s">
        <v>1179</v>
      </c>
      <c r="G104" s="678" t="s">
        <v>1178</v>
      </c>
      <c r="H104" s="678" t="s">
        <v>1342</v>
      </c>
      <c r="I104" s="678" t="s">
        <v>1453</v>
      </c>
    </row>
    <row r="105" spans="5:9" s="677" customFormat="1" x14ac:dyDescent="0.25">
      <c r="E105" s="678" t="s">
        <v>1454</v>
      </c>
      <c r="F105" s="678" t="s">
        <v>1179</v>
      </c>
      <c r="G105" s="678" t="s">
        <v>1178</v>
      </c>
      <c r="H105" s="678" t="s">
        <v>1345</v>
      </c>
      <c r="I105" s="678" t="s">
        <v>1455</v>
      </c>
    </row>
    <row r="106" spans="5:9" s="677" customFormat="1" x14ac:dyDescent="0.25">
      <c r="E106" s="678" t="s">
        <v>1456</v>
      </c>
      <c r="F106" s="678" t="s">
        <v>1179</v>
      </c>
      <c r="G106" s="678" t="s">
        <v>1178</v>
      </c>
      <c r="H106" s="678" t="s">
        <v>1348</v>
      </c>
      <c r="I106" s="678" t="s">
        <v>1457</v>
      </c>
    </row>
    <row r="107" spans="5:9" s="677" customFormat="1" x14ac:dyDescent="0.25">
      <c r="E107" s="678" t="s">
        <v>1458</v>
      </c>
      <c r="F107" s="678" t="s">
        <v>1179</v>
      </c>
      <c r="G107" s="678" t="s">
        <v>1178</v>
      </c>
      <c r="H107" s="678" t="s">
        <v>1351</v>
      </c>
      <c r="I107" s="678" t="s">
        <v>1459</v>
      </c>
    </row>
    <row r="108" spans="5:9" s="677" customFormat="1" x14ac:dyDescent="0.25">
      <c r="E108" s="678" t="s">
        <v>1460</v>
      </c>
      <c r="F108" s="678" t="s">
        <v>1179</v>
      </c>
      <c r="G108" s="678" t="s">
        <v>1178</v>
      </c>
      <c r="H108" s="678" t="s">
        <v>1354</v>
      </c>
      <c r="I108" s="678" t="s">
        <v>1461</v>
      </c>
    </row>
    <row r="109" spans="5:9" s="677" customFormat="1" x14ac:dyDescent="0.25">
      <c r="E109" s="678" t="s">
        <v>1462</v>
      </c>
      <c r="F109" s="678" t="s">
        <v>1179</v>
      </c>
      <c r="G109" s="678" t="s">
        <v>1178</v>
      </c>
      <c r="H109" s="678" t="s">
        <v>1357</v>
      </c>
      <c r="I109" s="678" t="s">
        <v>1463</v>
      </c>
    </row>
    <row r="110" spans="5:9" s="677" customFormat="1" x14ac:dyDescent="0.25">
      <c r="E110" s="678" t="s">
        <v>1464</v>
      </c>
      <c r="F110" s="678" t="s">
        <v>1179</v>
      </c>
      <c r="G110" s="678" t="s">
        <v>1178</v>
      </c>
      <c r="H110" s="678" t="s">
        <v>1360</v>
      </c>
      <c r="I110" s="678" t="s">
        <v>1465</v>
      </c>
    </row>
    <row r="111" spans="5:9" s="677" customFormat="1" x14ac:dyDescent="0.25">
      <c r="E111" s="678" t="s">
        <v>1466</v>
      </c>
      <c r="F111" s="678" t="s">
        <v>1179</v>
      </c>
      <c r="G111" s="678" t="s">
        <v>1178</v>
      </c>
      <c r="H111" s="678" t="s">
        <v>1363</v>
      </c>
      <c r="I111" s="678" t="s">
        <v>1467</v>
      </c>
    </row>
    <row r="112" spans="5:9" s="677" customFormat="1" x14ac:dyDescent="0.25">
      <c r="E112" s="678" t="s">
        <v>1468</v>
      </c>
      <c r="F112" s="678" t="s">
        <v>1179</v>
      </c>
      <c r="G112" s="678" t="s">
        <v>1178</v>
      </c>
      <c r="H112" s="678" t="s">
        <v>1366</v>
      </c>
      <c r="I112" s="678" t="s">
        <v>1469</v>
      </c>
    </row>
    <row r="113" spans="5:9" s="677" customFormat="1" x14ac:dyDescent="0.25">
      <c r="E113" s="678" t="s">
        <v>1470</v>
      </c>
      <c r="F113" s="678" t="s">
        <v>1179</v>
      </c>
      <c r="G113" s="678" t="s">
        <v>1178</v>
      </c>
      <c r="H113" s="678" t="s">
        <v>1369</v>
      </c>
      <c r="I113" s="678" t="s">
        <v>1471</v>
      </c>
    </row>
    <row r="114" spans="5:9" s="677" customFormat="1" x14ac:dyDescent="0.25">
      <c r="E114" s="678" t="s">
        <v>1472</v>
      </c>
      <c r="F114" s="678" t="s">
        <v>1179</v>
      </c>
      <c r="G114" s="678" t="s">
        <v>1178</v>
      </c>
      <c r="H114" s="678" t="s">
        <v>1372</v>
      </c>
      <c r="I114" s="678" t="s">
        <v>1473</v>
      </c>
    </row>
    <row r="115" spans="5:9" s="677" customFormat="1" ht="30" x14ac:dyDescent="0.25">
      <c r="E115" s="678" t="s">
        <v>1474</v>
      </c>
      <c r="F115" s="678" t="s">
        <v>1179</v>
      </c>
      <c r="G115" s="678" t="s">
        <v>1178</v>
      </c>
      <c r="H115" s="678" t="s">
        <v>1375</v>
      </c>
      <c r="I115" s="678" t="s">
        <v>1475</v>
      </c>
    </row>
    <row r="116" spans="5:9" s="677" customFormat="1" x14ac:dyDescent="0.25">
      <c r="E116" s="678" t="s">
        <v>1476</v>
      </c>
      <c r="F116" s="678" t="s">
        <v>1179</v>
      </c>
      <c r="G116" s="678" t="s">
        <v>1178</v>
      </c>
      <c r="H116" s="678" t="s">
        <v>1378</v>
      </c>
      <c r="I116" s="678" t="s">
        <v>1477</v>
      </c>
    </row>
    <row r="117" spans="5:9" s="677" customFormat="1" x14ac:dyDescent="0.25">
      <c r="E117" s="678" t="s">
        <v>1478</v>
      </c>
      <c r="F117" s="678" t="s">
        <v>1179</v>
      </c>
      <c r="G117" s="678" t="s">
        <v>1178</v>
      </c>
      <c r="H117" s="678" t="s">
        <v>1381</v>
      </c>
      <c r="I117" s="678" t="s">
        <v>1479</v>
      </c>
    </row>
    <row r="118" spans="5:9" s="677" customFormat="1" x14ac:dyDescent="0.25">
      <c r="E118" s="678" t="s">
        <v>1480</v>
      </c>
      <c r="F118" s="678" t="s">
        <v>1179</v>
      </c>
      <c r="G118" s="678" t="s">
        <v>1178</v>
      </c>
      <c r="H118" s="678" t="s">
        <v>1384</v>
      </c>
      <c r="I118" s="678" t="s">
        <v>1481</v>
      </c>
    </row>
    <row r="119" spans="5:9" s="677" customFormat="1" x14ac:dyDescent="0.25">
      <c r="E119" s="678" t="s">
        <v>1482</v>
      </c>
      <c r="F119" s="678" t="s">
        <v>1179</v>
      </c>
      <c r="G119" s="678" t="s">
        <v>1178</v>
      </c>
      <c r="H119" s="678" t="s">
        <v>1387</v>
      </c>
      <c r="I119" s="678" t="s">
        <v>1483</v>
      </c>
    </row>
    <row r="120" spans="5:9" s="677" customFormat="1" x14ac:dyDescent="0.25">
      <c r="E120" s="678" t="s">
        <v>1484</v>
      </c>
      <c r="F120" s="678" t="s">
        <v>1179</v>
      </c>
      <c r="G120" s="678" t="s">
        <v>1178</v>
      </c>
      <c r="H120" s="678" t="s">
        <v>1485</v>
      </c>
      <c r="I120" s="678" t="s">
        <v>1486</v>
      </c>
    </row>
    <row r="121" spans="5:9" s="677" customFormat="1" x14ac:dyDescent="0.25">
      <c r="E121" s="678" t="s">
        <v>1487</v>
      </c>
      <c r="F121" s="678" t="s">
        <v>1179</v>
      </c>
      <c r="G121" s="678" t="s">
        <v>1178</v>
      </c>
      <c r="H121" s="678" t="s">
        <v>1488</v>
      </c>
      <c r="I121" s="678" t="s">
        <v>1489</v>
      </c>
    </row>
    <row r="122" spans="5:9" s="677" customFormat="1" ht="30" x14ac:dyDescent="0.25">
      <c r="E122" s="678" t="s">
        <v>1490</v>
      </c>
      <c r="F122" s="678" t="s">
        <v>1179</v>
      </c>
      <c r="G122" s="678" t="s">
        <v>1178</v>
      </c>
      <c r="H122" s="678" t="s">
        <v>1491</v>
      </c>
      <c r="I122" s="678" t="s">
        <v>1492</v>
      </c>
    </row>
    <row r="123" spans="5:9" s="677" customFormat="1" x14ac:dyDescent="0.25">
      <c r="E123" s="678" t="s">
        <v>1493</v>
      </c>
      <c r="F123" s="678" t="s">
        <v>1179</v>
      </c>
      <c r="G123" s="678" t="s">
        <v>1178</v>
      </c>
      <c r="H123" s="678" t="s">
        <v>1494</v>
      </c>
      <c r="I123" s="678" t="s">
        <v>1495</v>
      </c>
    </row>
    <row r="124" spans="5:9" s="677" customFormat="1" x14ac:dyDescent="0.25">
      <c r="E124" s="678" t="s">
        <v>1496</v>
      </c>
      <c r="F124" s="678" t="s">
        <v>1179</v>
      </c>
      <c r="G124" s="678" t="s">
        <v>1178</v>
      </c>
      <c r="H124" s="678" t="s">
        <v>1497</v>
      </c>
      <c r="I124" s="678" t="s">
        <v>1498</v>
      </c>
    </row>
    <row r="125" spans="5:9" s="677" customFormat="1" x14ac:dyDescent="0.25">
      <c r="E125" s="678" t="s">
        <v>1499</v>
      </c>
      <c r="F125" s="678" t="s">
        <v>1179</v>
      </c>
      <c r="G125" s="678" t="s">
        <v>1178</v>
      </c>
      <c r="H125" s="678" t="s">
        <v>1500</v>
      </c>
      <c r="I125" s="678" t="s">
        <v>1501</v>
      </c>
    </row>
    <row r="126" spans="5:9" s="677" customFormat="1" x14ac:dyDescent="0.25">
      <c r="E126" s="678" t="s">
        <v>1502</v>
      </c>
      <c r="F126" s="678" t="s">
        <v>1179</v>
      </c>
      <c r="G126" s="678" t="s">
        <v>1178</v>
      </c>
      <c r="H126" s="678" t="s">
        <v>1503</v>
      </c>
      <c r="I126" s="678" t="s">
        <v>1504</v>
      </c>
    </row>
    <row r="127" spans="5:9" s="677" customFormat="1" x14ac:dyDescent="0.25">
      <c r="E127" s="678" t="s">
        <v>1505</v>
      </c>
      <c r="F127" s="678" t="s">
        <v>1179</v>
      </c>
      <c r="G127" s="678" t="s">
        <v>1178</v>
      </c>
      <c r="H127" s="678" t="s">
        <v>1506</v>
      </c>
      <c r="I127" s="678" t="s">
        <v>1507</v>
      </c>
    </row>
    <row r="128" spans="5:9" s="677" customFormat="1" x14ac:dyDescent="0.25">
      <c r="E128" s="678" t="s">
        <v>1508</v>
      </c>
      <c r="F128" s="678" t="s">
        <v>1179</v>
      </c>
      <c r="G128" s="678" t="s">
        <v>1178</v>
      </c>
      <c r="H128" s="678" t="s">
        <v>1509</v>
      </c>
      <c r="I128" s="678" t="s">
        <v>1510</v>
      </c>
    </row>
    <row r="129" spans="5:9" s="677" customFormat="1" x14ac:dyDescent="0.25">
      <c r="E129" s="678" t="s">
        <v>1511</v>
      </c>
      <c r="F129" s="678" t="s">
        <v>1179</v>
      </c>
      <c r="G129" s="678" t="s">
        <v>1178</v>
      </c>
      <c r="H129" s="678" t="s">
        <v>1512</v>
      </c>
      <c r="I129" s="678" t="s">
        <v>1320</v>
      </c>
    </row>
    <row r="130" spans="5:9" s="677" customFormat="1" x14ac:dyDescent="0.25">
      <c r="E130" s="678" t="s">
        <v>1513</v>
      </c>
      <c r="F130" s="678" t="s">
        <v>1179</v>
      </c>
      <c r="G130" s="678" t="s">
        <v>1178</v>
      </c>
      <c r="H130" s="678" t="s">
        <v>1514</v>
      </c>
      <c r="I130" s="678" t="s">
        <v>1515</v>
      </c>
    </row>
    <row r="131" spans="5:9" s="677" customFormat="1" x14ac:dyDescent="0.25">
      <c r="E131" s="678" t="s">
        <v>1516</v>
      </c>
      <c r="F131" s="678" t="s">
        <v>1179</v>
      </c>
      <c r="G131" s="678" t="s">
        <v>1178</v>
      </c>
      <c r="H131" s="678" t="s">
        <v>1517</v>
      </c>
      <c r="I131" s="678" t="s">
        <v>1518</v>
      </c>
    </row>
    <row r="132" spans="5:9" s="677" customFormat="1" x14ac:dyDescent="0.25">
      <c r="E132" s="678" t="s">
        <v>1519</v>
      </c>
      <c r="F132" s="678" t="s">
        <v>1179</v>
      </c>
      <c r="G132" s="678" t="s">
        <v>1178</v>
      </c>
      <c r="H132" s="678" t="s">
        <v>1520</v>
      </c>
      <c r="I132" s="678" t="s">
        <v>1521</v>
      </c>
    </row>
    <row r="133" spans="5:9" s="677" customFormat="1" x14ac:dyDescent="0.25">
      <c r="E133" s="678" t="s">
        <v>1522</v>
      </c>
      <c r="F133" s="678" t="s">
        <v>1179</v>
      </c>
      <c r="G133" s="678" t="s">
        <v>1178</v>
      </c>
      <c r="H133" s="678" t="s">
        <v>1523</v>
      </c>
      <c r="I133" s="678" t="s">
        <v>1524</v>
      </c>
    </row>
    <row r="134" spans="5:9" s="677" customFormat="1" ht="30" x14ac:dyDescent="0.25">
      <c r="E134" s="678" t="s">
        <v>1525</v>
      </c>
      <c r="F134" s="678" t="s">
        <v>1179</v>
      </c>
      <c r="G134" s="678" t="s">
        <v>1178</v>
      </c>
      <c r="H134" s="678" t="s">
        <v>1526</v>
      </c>
      <c r="I134" s="678" t="s">
        <v>1527</v>
      </c>
    </row>
    <row r="135" spans="5:9" s="677" customFormat="1" x14ac:dyDescent="0.25">
      <c r="E135" s="678" t="s">
        <v>1528</v>
      </c>
      <c r="F135" s="678" t="s">
        <v>1179</v>
      </c>
      <c r="G135" s="678" t="s">
        <v>1178</v>
      </c>
      <c r="H135" s="678" t="s">
        <v>1529</v>
      </c>
      <c r="I135" s="678" t="s">
        <v>1530</v>
      </c>
    </row>
    <row r="136" spans="5:9" s="677" customFormat="1" x14ac:dyDescent="0.25">
      <c r="E136" s="678" t="s">
        <v>1531</v>
      </c>
      <c r="F136" s="678" t="s">
        <v>1179</v>
      </c>
      <c r="G136" s="678" t="s">
        <v>1178</v>
      </c>
      <c r="H136" s="678" t="s">
        <v>1532</v>
      </c>
      <c r="I136" s="678" t="s">
        <v>1533</v>
      </c>
    </row>
    <row r="137" spans="5:9" s="677" customFormat="1" x14ac:dyDescent="0.25">
      <c r="E137" s="678" t="s">
        <v>1534</v>
      </c>
      <c r="F137" s="678" t="s">
        <v>1179</v>
      </c>
      <c r="G137" s="678" t="s">
        <v>1178</v>
      </c>
      <c r="H137" s="678" t="s">
        <v>1535</v>
      </c>
      <c r="I137" s="678" t="s">
        <v>1536</v>
      </c>
    </row>
    <row r="138" spans="5:9" s="677" customFormat="1" x14ac:dyDescent="0.25">
      <c r="E138" s="678" t="s">
        <v>1537</v>
      </c>
      <c r="F138" s="678" t="s">
        <v>1179</v>
      </c>
      <c r="G138" s="678" t="s">
        <v>1178</v>
      </c>
      <c r="H138" s="678" t="s">
        <v>1538</v>
      </c>
      <c r="I138" s="678" t="s">
        <v>1539</v>
      </c>
    </row>
    <row r="139" spans="5:9" s="677" customFormat="1" x14ac:dyDescent="0.25">
      <c r="E139" s="678" t="s">
        <v>1540</v>
      </c>
      <c r="F139" s="678" t="s">
        <v>1179</v>
      </c>
      <c r="G139" s="678" t="s">
        <v>1178</v>
      </c>
      <c r="H139" s="678" t="s">
        <v>1541</v>
      </c>
      <c r="I139" s="678" t="s">
        <v>1542</v>
      </c>
    </row>
    <row r="140" spans="5:9" s="677" customFormat="1" x14ac:dyDescent="0.25">
      <c r="E140" s="678" t="s">
        <v>1543</v>
      </c>
      <c r="F140" s="678" t="s">
        <v>1179</v>
      </c>
      <c r="G140" s="678" t="s">
        <v>1178</v>
      </c>
      <c r="H140" s="678" t="s">
        <v>1544</v>
      </c>
      <c r="I140" s="678" t="s">
        <v>1545</v>
      </c>
    </row>
    <row r="141" spans="5:9" s="677" customFormat="1" x14ac:dyDescent="0.25">
      <c r="E141" s="678" t="s">
        <v>1546</v>
      </c>
      <c r="F141" s="678" t="s">
        <v>1179</v>
      </c>
      <c r="G141" s="678" t="s">
        <v>1178</v>
      </c>
      <c r="H141" s="678" t="s">
        <v>1547</v>
      </c>
      <c r="I141" s="678" t="s">
        <v>1548</v>
      </c>
    </row>
    <row r="142" spans="5:9" s="677" customFormat="1" ht="30" x14ac:dyDescent="0.25">
      <c r="E142" s="678" t="s">
        <v>1549</v>
      </c>
      <c r="F142" s="678" t="s">
        <v>1179</v>
      </c>
      <c r="G142" s="678" t="s">
        <v>1178</v>
      </c>
      <c r="H142" s="678" t="s">
        <v>1550</v>
      </c>
      <c r="I142" s="678" t="s">
        <v>1551</v>
      </c>
    </row>
    <row r="143" spans="5:9" s="677" customFormat="1" x14ac:dyDescent="0.25">
      <c r="E143" s="678" t="s">
        <v>1552</v>
      </c>
      <c r="F143" s="678" t="s">
        <v>1179</v>
      </c>
      <c r="G143" s="678" t="s">
        <v>1178</v>
      </c>
      <c r="H143" s="678" t="s">
        <v>1553</v>
      </c>
      <c r="I143" s="678" t="s">
        <v>1554</v>
      </c>
    </row>
    <row r="144" spans="5:9" s="677" customFormat="1" x14ac:dyDescent="0.25">
      <c r="E144" s="678" t="s">
        <v>1555</v>
      </c>
      <c r="F144" s="678" t="s">
        <v>1179</v>
      </c>
      <c r="G144" s="678" t="s">
        <v>1178</v>
      </c>
      <c r="H144" s="678" t="s">
        <v>1556</v>
      </c>
      <c r="I144" s="678" t="s">
        <v>1557</v>
      </c>
    </row>
    <row r="145" spans="5:9" s="677" customFormat="1" x14ac:dyDescent="0.25">
      <c r="E145" s="678" t="s">
        <v>1558</v>
      </c>
      <c r="F145" s="678" t="s">
        <v>1179</v>
      </c>
      <c r="G145" s="678" t="s">
        <v>1178</v>
      </c>
      <c r="H145" s="678" t="s">
        <v>1559</v>
      </c>
      <c r="I145" s="678" t="s">
        <v>1560</v>
      </c>
    </row>
    <row r="146" spans="5:9" s="677" customFormat="1" x14ac:dyDescent="0.25">
      <c r="E146" s="678" t="s">
        <v>1561</v>
      </c>
      <c r="F146" s="678" t="s">
        <v>1179</v>
      </c>
      <c r="G146" s="678" t="s">
        <v>1178</v>
      </c>
      <c r="H146" s="678" t="s">
        <v>1562</v>
      </c>
      <c r="I146" s="678" t="s">
        <v>1563</v>
      </c>
    </row>
    <row r="147" spans="5:9" s="677" customFormat="1" x14ac:dyDescent="0.25">
      <c r="E147" s="678" t="s">
        <v>1564</v>
      </c>
      <c r="F147" s="678" t="s">
        <v>1179</v>
      </c>
      <c r="G147" s="678" t="s">
        <v>1178</v>
      </c>
      <c r="H147" s="678" t="s">
        <v>1565</v>
      </c>
      <c r="I147" s="678" t="s">
        <v>1566</v>
      </c>
    </row>
    <row r="148" spans="5:9" s="677" customFormat="1" x14ac:dyDescent="0.25">
      <c r="E148" s="678" t="s">
        <v>1567</v>
      </c>
      <c r="F148" s="678" t="s">
        <v>1179</v>
      </c>
      <c r="G148" s="678" t="s">
        <v>1178</v>
      </c>
      <c r="H148" s="678" t="s">
        <v>1568</v>
      </c>
      <c r="I148" s="678" t="s">
        <v>1569</v>
      </c>
    </row>
    <row r="149" spans="5:9" s="677" customFormat="1" x14ac:dyDescent="0.25">
      <c r="E149" s="678" t="s">
        <v>1570</v>
      </c>
      <c r="F149" s="678" t="s">
        <v>1179</v>
      </c>
      <c r="G149" s="678" t="s">
        <v>1178</v>
      </c>
      <c r="H149" s="678" t="s">
        <v>1571</v>
      </c>
      <c r="I149" s="678" t="s">
        <v>1572</v>
      </c>
    </row>
    <row r="150" spans="5:9" s="677" customFormat="1" x14ac:dyDescent="0.25">
      <c r="E150" s="678" t="s">
        <v>1573</v>
      </c>
      <c r="F150" s="678" t="s">
        <v>1179</v>
      </c>
      <c r="G150" s="678" t="s">
        <v>1178</v>
      </c>
      <c r="H150" s="678" t="s">
        <v>1574</v>
      </c>
      <c r="I150" s="678" t="s">
        <v>1575</v>
      </c>
    </row>
    <row r="151" spans="5:9" s="677" customFormat="1" x14ac:dyDescent="0.25">
      <c r="E151" s="678" t="s">
        <v>1576</v>
      </c>
      <c r="F151" s="678" t="s">
        <v>1179</v>
      </c>
      <c r="G151" s="678" t="s">
        <v>1178</v>
      </c>
      <c r="H151" s="678" t="s">
        <v>1577</v>
      </c>
      <c r="I151" s="678" t="s">
        <v>1578</v>
      </c>
    </row>
    <row r="152" spans="5:9" s="677" customFormat="1" x14ac:dyDescent="0.25">
      <c r="E152" s="678" t="s">
        <v>1579</v>
      </c>
      <c r="F152" s="678" t="s">
        <v>1179</v>
      </c>
      <c r="G152" s="678" t="s">
        <v>1178</v>
      </c>
      <c r="H152" s="678" t="s">
        <v>1580</v>
      </c>
      <c r="I152" s="678" t="s">
        <v>1581</v>
      </c>
    </row>
    <row r="153" spans="5:9" s="677" customFormat="1" ht="30" x14ac:dyDescent="0.25">
      <c r="E153" s="678" t="s">
        <v>1582</v>
      </c>
      <c r="F153" s="678" t="s">
        <v>1179</v>
      </c>
      <c r="G153" s="678" t="s">
        <v>1178</v>
      </c>
      <c r="H153" s="678" t="s">
        <v>1583</v>
      </c>
      <c r="I153" s="678" t="s">
        <v>1584</v>
      </c>
    </row>
    <row r="154" spans="5:9" s="677" customFormat="1" x14ac:dyDescent="0.25">
      <c r="E154" s="678" t="s">
        <v>1585</v>
      </c>
      <c r="F154" s="678" t="s">
        <v>1179</v>
      </c>
      <c r="G154" s="678" t="s">
        <v>1178</v>
      </c>
      <c r="H154" s="678" t="s">
        <v>1586</v>
      </c>
      <c r="I154" s="678" t="s">
        <v>1587</v>
      </c>
    </row>
    <row r="155" spans="5:9" s="677" customFormat="1" x14ac:dyDescent="0.25">
      <c r="E155" s="678" t="s">
        <v>1588</v>
      </c>
      <c r="F155" s="678" t="s">
        <v>1179</v>
      </c>
      <c r="G155" s="678" t="s">
        <v>1178</v>
      </c>
      <c r="H155" s="678" t="s">
        <v>1589</v>
      </c>
      <c r="I155" s="678" t="s">
        <v>1590</v>
      </c>
    </row>
    <row r="156" spans="5:9" s="677" customFormat="1" x14ac:dyDescent="0.25">
      <c r="E156" s="678" t="s">
        <v>1591</v>
      </c>
      <c r="F156" s="678" t="s">
        <v>1179</v>
      </c>
      <c r="G156" s="678" t="s">
        <v>1178</v>
      </c>
      <c r="H156" s="678" t="s">
        <v>1592</v>
      </c>
      <c r="I156" s="678" t="s">
        <v>1593</v>
      </c>
    </row>
    <row r="157" spans="5:9" s="677" customFormat="1" x14ac:dyDescent="0.25">
      <c r="E157" s="678" t="s">
        <v>1594</v>
      </c>
      <c r="F157" s="678" t="s">
        <v>1179</v>
      </c>
      <c r="G157" s="678" t="s">
        <v>1178</v>
      </c>
      <c r="H157" s="678" t="s">
        <v>1595</v>
      </c>
      <c r="I157" s="678" t="s">
        <v>1596</v>
      </c>
    </row>
    <row r="158" spans="5:9" s="677" customFormat="1" x14ac:dyDescent="0.25">
      <c r="E158" s="678" t="s">
        <v>1597</v>
      </c>
      <c r="F158" s="678" t="s">
        <v>1179</v>
      </c>
      <c r="G158" s="678" t="s">
        <v>1178</v>
      </c>
      <c r="H158" s="678" t="s">
        <v>1598</v>
      </c>
      <c r="I158" s="678" t="s">
        <v>1599</v>
      </c>
    </row>
    <row r="159" spans="5:9" s="677" customFormat="1" ht="30" x14ac:dyDescent="0.25">
      <c r="E159" s="678" t="s">
        <v>1600</v>
      </c>
      <c r="F159" s="678" t="s">
        <v>1179</v>
      </c>
      <c r="G159" s="678" t="s">
        <v>1178</v>
      </c>
      <c r="H159" s="678" t="s">
        <v>1601</v>
      </c>
      <c r="I159" s="678" t="s">
        <v>1602</v>
      </c>
    </row>
    <row r="160" spans="5:9" s="677" customFormat="1" x14ac:dyDescent="0.25">
      <c r="E160" s="678" t="s">
        <v>1603</v>
      </c>
      <c r="F160" s="678" t="s">
        <v>1179</v>
      </c>
      <c r="G160" s="678" t="s">
        <v>1178</v>
      </c>
      <c r="H160" s="678" t="s">
        <v>1604</v>
      </c>
      <c r="I160" s="678" t="s">
        <v>1605</v>
      </c>
    </row>
    <row r="161" spans="5:9" s="677" customFormat="1" x14ac:dyDescent="0.25">
      <c r="E161" s="678" t="s">
        <v>1606</v>
      </c>
      <c r="F161" s="678" t="s">
        <v>1179</v>
      </c>
      <c r="G161" s="678" t="s">
        <v>1178</v>
      </c>
      <c r="H161" s="678" t="s">
        <v>1607</v>
      </c>
      <c r="I161" s="678" t="s">
        <v>1608</v>
      </c>
    </row>
    <row r="162" spans="5:9" s="677" customFormat="1" x14ac:dyDescent="0.25">
      <c r="E162" s="678" t="s">
        <v>1609</v>
      </c>
      <c r="F162" s="678" t="s">
        <v>1179</v>
      </c>
      <c r="G162" s="678" t="s">
        <v>1178</v>
      </c>
      <c r="H162" s="678" t="s">
        <v>1610</v>
      </c>
      <c r="I162" s="678" t="s">
        <v>1611</v>
      </c>
    </row>
    <row r="163" spans="5:9" s="677" customFormat="1" x14ac:dyDescent="0.25">
      <c r="E163" s="678" t="s">
        <v>1612</v>
      </c>
      <c r="F163" s="678" t="s">
        <v>1179</v>
      </c>
      <c r="G163" s="678" t="s">
        <v>1178</v>
      </c>
      <c r="H163" s="678" t="s">
        <v>1613</v>
      </c>
      <c r="I163" s="678" t="s">
        <v>1614</v>
      </c>
    </row>
    <row r="164" spans="5:9" s="677" customFormat="1" x14ac:dyDescent="0.25">
      <c r="E164" s="678" t="s">
        <v>1615</v>
      </c>
      <c r="F164" s="678" t="s">
        <v>1179</v>
      </c>
      <c r="G164" s="678" t="s">
        <v>1178</v>
      </c>
      <c r="H164" s="678" t="s">
        <v>1616</v>
      </c>
      <c r="I164" s="678" t="s">
        <v>1617</v>
      </c>
    </row>
    <row r="165" spans="5:9" s="677" customFormat="1" x14ac:dyDescent="0.25">
      <c r="E165" s="678" t="s">
        <v>1618</v>
      </c>
      <c r="F165" s="678" t="s">
        <v>1179</v>
      </c>
      <c r="G165" s="678" t="s">
        <v>1178</v>
      </c>
      <c r="H165" s="678" t="s">
        <v>1619</v>
      </c>
      <c r="I165" s="678" t="s">
        <v>1620</v>
      </c>
    </row>
    <row r="166" spans="5:9" s="677" customFormat="1" x14ac:dyDescent="0.25">
      <c r="E166" s="678" t="s">
        <v>1621</v>
      </c>
      <c r="F166" s="678" t="s">
        <v>1179</v>
      </c>
      <c r="G166" s="678" t="s">
        <v>1178</v>
      </c>
      <c r="H166" s="678" t="s">
        <v>1622</v>
      </c>
      <c r="I166" s="678" t="s">
        <v>1623</v>
      </c>
    </row>
    <row r="167" spans="5:9" s="677" customFormat="1" x14ac:dyDescent="0.25">
      <c r="E167" s="678" t="s">
        <v>1624</v>
      </c>
      <c r="F167" s="678" t="s">
        <v>1179</v>
      </c>
      <c r="G167" s="678" t="s">
        <v>1178</v>
      </c>
      <c r="H167" s="678" t="s">
        <v>1625</v>
      </c>
      <c r="I167" s="678" t="s">
        <v>1626</v>
      </c>
    </row>
    <row r="168" spans="5:9" s="677" customFormat="1" x14ac:dyDescent="0.25">
      <c r="E168" s="678" t="s">
        <v>1627</v>
      </c>
      <c r="F168" s="678" t="s">
        <v>1179</v>
      </c>
      <c r="G168" s="678" t="s">
        <v>1178</v>
      </c>
      <c r="H168" s="678" t="s">
        <v>1628</v>
      </c>
      <c r="I168" s="678" t="s">
        <v>1629</v>
      </c>
    </row>
    <row r="169" spans="5:9" s="677" customFormat="1" x14ac:dyDescent="0.25">
      <c r="E169" s="678" t="s">
        <v>1630</v>
      </c>
      <c r="F169" s="678" t="s">
        <v>1179</v>
      </c>
      <c r="G169" s="678" t="s">
        <v>1178</v>
      </c>
      <c r="H169" s="678" t="s">
        <v>1631</v>
      </c>
      <c r="I169" s="678" t="s">
        <v>1632</v>
      </c>
    </row>
    <row r="170" spans="5:9" s="677" customFormat="1" x14ac:dyDescent="0.25">
      <c r="E170" s="678" t="s">
        <v>1633</v>
      </c>
      <c r="F170" s="678" t="s">
        <v>1179</v>
      </c>
      <c r="G170" s="678" t="s">
        <v>1178</v>
      </c>
      <c r="H170" s="678" t="s">
        <v>1634</v>
      </c>
      <c r="I170" s="678" t="s">
        <v>1635</v>
      </c>
    </row>
    <row r="171" spans="5:9" s="677" customFormat="1" x14ac:dyDescent="0.25">
      <c r="E171" s="678" t="s">
        <v>1636</v>
      </c>
      <c r="F171" s="678" t="s">
        <v>1179</v>
      </c>
      <c r="G171" s="678" t="s">
        <v>1178</v>
      </c>
      <c r="H171" s="678" t="s">
        <v>1637</v>
      </c>
      <c r="I171" s="678" t="s">
        <v>1638</v>
      </c>
    </row>
    <row r="172" spans="5:9" s="677" customFormat="1" x14ac:dyDescent="0.25">
      <c r="E172" s="678" t="s">
        <v>1639</v>
      </c>
      <c r="F172" s="678" t="s">
        <v>1179</v>
      </c>
      <c r="G172" s="678" t="s">
        <v>1178</v>
      </c>
      <c r="H172" s="678" t="s">
        <v>1640</v>
      </c>
      <c r="I172" s="678" t="s">
        <v>1641</v>
      </c>
    </row>
    <row r="173" spans="5:9" s="677" customFormat="1" x14ac:dyDescent="0.25">
      <c r="E173" s="678" t="s">
        <v>1642</v>
      </c>
      <c r="F173" s="678" t="s">
        <v>1179</v>
      </c>
      <c r="G173" s="678" t="s">
        <v>1178</v>
      </c>
      <c r="H173" s="678" t="s">
        <v>1643</v>
      </c>
      <c r="I173" s="678" t="s">
        <v>1644</v>
      </c>
    </row>
    <row r="174" spans="5:9" s="677" customFormat="1" x14ac:dyDescent="0.25">
      <c r="E174" s="678" t="s">
        <v>1645</v>
      </c>
      <c r="F174" s="678" t="s">
        <v>1179</v>
      </c>
      <c r="G174" s="678" t="s">
        <v>1178</v>
      </c>
      <c r="H174" s="678" t="s">
        <v>1646</v>
      </c>
      <c r="I174" s="678" t="s">
        <v>1647</v>
      </c>
    </row>
    <row r="175" spans="5:9" s="677" customFormat="1" x14ac:dyDescent="0.25">
      <c r="E175" s="678" t="s">
        <v>1648</v>
      </c>
      <c r="F175" s="678" t="s">
        <v>1179</v>
      </c>
      <c r="G175" s="678" t="s">
        <v>1178</v>
      </c>
      <c r="H175" s="678" t="s">
        <v>1649</v>
      </c>
      <c r="I175" s="678" t="s">
        <v>1650</v>
      </c>
    </row>
    <row r="176" spans="5:9" s="677" customFormat="1" x14ac:dyDescent="0.25">
      <c r="E176" s="678" t="s">
        <v>1651</v>
      </c>
      <c r="F176" s="678" t="s">
        <v>1179</v>
      </c>
      <c r="G176" s="678" t="s">
        <v>1178</v>
      </c>
      <c r="H176" s="678" t="s">
        <v>1652</v>
      </c>
      <c r="I176" s="678" t="s">
        <v>1653</v>
      </c>
    </row>
    <row r="177" spans="5:9" s="677" customFormat="1" x14ac:dyDescent="0.25">
      <c r="E177" s="678" t="s">
        <v>1654</v>
      </c>
      <c r="F177" s="678" t="s">
        <v>1179</v>
      </c>
      <c r="G177" s="678" t="s">
        <v>1178</v>
      </c>
      <c r="H177" s="678" t="s">
        <v>1655</v>
      </c>
      <c r="I177" s="678" t="s">
        <v>1656</v>
      </c>
    </row>
    <row r="178" spans="5:9" s="677" customFormat="1" x14ac:dyDescent="0.25">
      <c r="E178" s="678" t="s">
        <v>1657</v>
      </c>
      <c r="F178" s="678" t="s">
        <v>1179</v>
      </c>
      <c r="G178" s="678" t="s">
        <v>1178</v>
      </c>
      <c r="H178" s="678" t="s">
        <v>1658</v>
      </c>
      <c r="I178" s="678" t="s">
        <v>1659</v>
      </c>
    </row>
    <row r="179" spans="5:9" s="677" customFormat="1" x14ac:dyDescent="0.25">
      <c r="E179" s="678" t="s">
        <v>1660</v>
      </c>
      <c r="F179" s="678" t="s">
        <v>1179</v>
      </c>
      <c r="G179" s="678" t="s">
        <v>1178</v>
      </c>
      <c r="H179" s="678" t="s">
        <v>1661</v>
      </c>
      <c r="I179" s="678" t="s">
        <v>1662</v>
      </c>
    </row>
    <row r="180" spans="5:9" s="677" customFormat="1" x14ac:dyDescent="0.25">
      <c r="E180" s="678" t="s">
        <v>1663</v>
      </c>
      <c r="F180" s="678" t="s">
        <v>1179</v>
      </c>
      <c r="G180" s="678" t="s">
        <v>1178</v>
      </c>
      <c r="H180" s="678" t="s">
        <v>1664</v>
      </c>
      <c r="I180" s="678" t="s">
        <v>1665</v>
      </c>
    </row>
    <row r="181" spans="5:9" s="677" customFormat="1" x14ac:dyDescent="0.25">
      <c r="E181" s="678" t="s">
        <v>1666</v>
      </c>
      <c r="F181" s="678" t="s">
        <v>1179</v>
      </c>
      <c r="G181" s="678" t="s">
        <v>1178</v>
      </c>
      <c r="H181" s="678" t="s">
        <v>1667</v>
      </c>
      <c r="I181" s="678" t="s">
        <v>1668</v>
      </c>
    </row>
    <row r="182" spans="5:9" s="677" customFormat="1" x14ac:dyDescent="0.25">
      <c r="E182" s="678" t="s">
        <v>1669</v>
      </c>
      <c r="F182" s="678" t="s">
        <v>1179</v>
      </c>
      <c r="G182" s="678" t="s">
        <v>1178</v>
      </c>
      <c r="H182" s="678" t="s">
        <v>1670</v>
      </c>
      <c r="I182" s="678" t="s">
        <v>1671</v>
      </c>
    </row>
    <row r="183" spans="5:9" s="677" customFormat="1" x14ac:dyDescent="0.25">
      <c r="E183" s="678" t="s">
        <v>1672</v>
      </c>
      <c r="F183" s="678" t="s">
        <v>1179</v>
      </c>
      <c r="G183" s="678" t="s">
        <v>1178</v>
      </c>
      <c r="H183" s="678" t="s">
        <v>1673</v>
      </c>
      <c r="I183" s="678" t="s">
        <v>1674</v>
      </c>
    </row>
    <row r="184" spans="5:9" s="677" customFormat="1" x14ac:dyDescent="0.25">
      <c r="E184" s="678" t="s">
        <v>1675</v>
      </c>
      <c r="F184" s="678" t="s">
        <v>1179</v>
      </c>
      <c r="G184" s="678" t="s">
        <v>1178</v>
      </c>
      <c r="H184" s="678" t="s">
        <v>1676</v>
      </c>
      <c r="I184" s="678" t="s">
        <v>1677</v>
      </c>
    </row>
    <row r="185" spans="5:9" s="677" customFormat="1" x14ac:dyDescent="0.25">
      <c r="E185" s="678" t="s">
        <v>1678</v>
      </c>
      <c r="F185" s="678" t="s">
        <v>1179</v>
      </c>
      <c r="G185" s="678" t="s">
        <v>1178</v>
      </c>
      <c r="H185" s="678" t="s">
        <v>1679</v>
      </c>
      <c r="I185" s="678" t="s">
        <v>1680</v>
      </c>
    </row>
    <row r="186" spans="5:9" s="677" customFormat="1" ht="30" x14ac:dyDescent="0.25">
      <c r="E186" s="678" t="s">
        <v>1681</v>
      </c>
      <c r="F186" s="678" t="s">
        <v>1179</v>
      </c>
      <c r="G186" s="678" t="s">
        <v>1178</v>
      </c>
      <c r="H186" s="678" t="s">
        <v>1682</v>
      </c>
      <c r="I186" s="678" t="s">
        <v>1683</v>
      </c>
    </row>
    <row r="187" spans="5:9" s="677" customFormat="1" x14ac:dyDescent="0.25">
      <c r="E187" s="678" t="s">
        <v>1684</v>
      </c>
      <c r="F187" s="678" t="s">
        <v>1179</v>
      </c>
      <c r="G187" s="678" t="s">
        <v>1178</v>
      </c>
      <c r="H187" s="678" t="s">
        <v>1685</v>
      </c>
      <c r="I187" s="678" t="s">
        <v>1686</v>
      </c>
    </row>
    <row r="188" spans="5:9" s="677" customFormat="1" x14ac:dyDescent="0.25">
      <c r="E188" s="678" t="s">
        <v>1687</v>
      </c>
      <c r="F188" s="678" t="s">
        <v>1179</v>
      </c>
      <c r="G188" s="678" t="s">
        <v>1178</v>
      </c>
      <c r="H188" s="678" t="s">
        <v>1688</v>
      </c>
      <c r="I188" s="678" t="s">
        <v>1689</v>
      </c>
    </row>
    <row r="189" spans="5:9" s="677" customFormat="1" x14ac:dyDescent="0.25">
      <c r="E189" s="678" t="s">
        <v>1690</v>
      </c>
      <c r="F189" s="678" t="s">
        <v>1179</v>
      </c>
      <c r="G189" s="678" t="s">
        <v>1178</v>
      </c>
      <c r="H189" s="678" t="s">
        <v>1691</v>
      </c>
      <c r="I189" s="678" t="s">
        <v>1692</v>
      </c>
    </row>
    <row r="190" spans="5:9" s="677" customFormat="1" x14ac:dyDescent="0.25">
      <c r="E190" s="678" t="s">
        <v>1693</v>
      </c>
      <c r="F190" s="678" t="s">
        <v>1179</v>
      </c>
      <c r="G190" s="678" t="s">
        <v>1178</v>
      </c>
      <c r="H190" s="678" t="s">
        <v>1694</v>
      </c>
      <c r="I190" s="678" t="s">
        <v>1695</v>
      </c>
    </row>
    <row r="191" spans="5:9" s="677" customFormat="1" x14ac:dyDescent="0.25">
      <c r="E191" s="678" t="s">
        <v>1696</v>
      </c>
      <c r="F191" s="678" t="s">
        <v>1179</v>
      </c>
      <c r="G191" s="678" t="s">
        <v>1178</v>
      </c>
      <c r="H191" s="678" t="s">
        <v>1697</v>
      </c>
      <c r="I191" s="678" t="s">
        <v>1698</v>
      </c>
    </row>
    <row r="192" spans="5:9" s="677" customFormat="1" x14ac:dyDescent="0.25">
      <c r="E192" s="678" t="s">
        <v>1699</v>
      </c>
      <c r="F192" s="678" t="s">
        <v>1179</v>
      </c>
      <c r="G192" s="678" t="s">
        <v>1178</v>
      </c>
      <c r="H192" s="678" t="s">
        <v>1700</v>
      </c>
      <c r="I192" s="678" t="s">
        <v>1701</v>
      </c>
    </row>
    <row r="193" spans="5:9" s="677" customFormat="1" x14ac:dyDescent="0.25">
      <c r="E193" s="678" t="s">
        <v>1702</v>
      </c>
      <c r="F193" s="678" t="s">
        <v>1179</v>
      </c>
      <c r="G193" s="678" t="s">
        <v>1178</v>
      </c>
      <c r="H193" s="678" t="s">
        <v>1703</v>
      </c>
      <c r="I193" s="678" t="s">
        <v>1704</v>
      </c>
    </row>
    <row r="194" spans="5:9" s="677" customFormat="1" ht="30" x14ac:dyDescent="0.25">
      <c r="E194" s="678" t="s">
        <v>1705</v>
      </c>
      <c r="F194" s="678" t="s">
        <v>1179</v>
      </c>
      <c r="G194" s="678" t="s">
        <v>1178</v>
      </c>
      <c r="H194" s="678" t="s">
        <v>1706</v>
      </c>
      <c r="I194" s="678" t="s">
        <v>1707</v>
      </c>
    </row>
    <row r="195" spans="5:9" s="677" customFormat="1" ht="30" x14ac:dyDescent="0.25">
      <c r="E195" s="678" t="s">
        <v>1708</v>
      </c>
      <c r="F195" s="678" t="s">
        <v>1179</v>
      </c>
      <c r="G195" s="678" t="s">
        <v>1178</v>
      </c>
      <c r="H195" s="678" t="s">
        <v>1709</v>
      </c>
      <c r="I195" s="678" t="s">
        <v>1710</v>
      </c>
    </row>
    <row r="196" spans="5:9" s="677" customFormat="1" ht="30" x14ac:dyDescent="0.25">
      <c r="E196" s="678" t="s">
        <v>1711</v>
      </c>
      <c r="F196" s="678" t="s">
        <v>1179</v>
      </c>
      <c r="G196" s="678" t="s">
        <v>1178</v>
      </c>
      <c r="H196" s="678" t="s">
        <v>1712</v>
      </c>
      <c r="I196" s="678" t="s">
        <v>1713</v>
      </c>
    </row>
    <row r="197" spans="5:9" s="677" customFormat="1" ht="30" x14ac:dyDescent="0.25">
      <c r="E197" s="678" t="s">
        <v>1714</v>
      </c>
      <c r="F197" s="678" t="s">
        <v>1179</v>
      </c>
      <c r="G197" s="678" t="s">
        <v>1178</v>
      </c>
      <c r="H197" s="678" t="s">
        <v>1715</v>
      </c>
      <c r="I197" s="678" t="s">
        <v>1716</v>
      </c>
    </row>
    <row r="198" spans="5:9" s="677" customFormat="1" ht="30" x14ac:dyDescent="0.25">
      <c r="E198" s="678" t="s">
        <v>1717</v>
      </c>
      <c r="F198" s="678" t="s">
        <v>1179</v>
      </c>
      <c r="G198" s="678" t="s">
        <v>1178</v>
      </c>
      <c r="H198" s="678" t="s">
        <v>1718</v>
      </c>
      <c r="I198" s="678" t="s">
        <v>1719</v>
      </c>
    </row>
    <row r="199" spans="5:9" s="677" customFormat="1" x14ac:dyDescent="0.25">
      <c r="E199" s="678" t="s">
        <v>1720</v>
      </c>
      <c r="F199" s="678" t="s">
        <v>1179</v>
      </c>
      <c r="G199" s="678" t="s">
        <v>1178</v>
      </c>
      <c r="H199" s="678" t="s">
        <v>1721</v>
      </c>
      <c r="I199" s="678" t="s">
        <v>1722</v>
      </c>
    </row>
    <row r="200" spans="5:9" s="677" customFormat="1" x14ac:dyDescent="0.25">
      <c r="E200" s="678" t="s">
        <v>1723</v>
      </c>
      <c r="F200" s="678" t="s">
        <v>1184</v>
      </c>
      <c r="G200" s="678" t="s">
        <v>1183</v>
      </c>
      <c r="H200" s="678" t="s">
        <v>1146</v>
      </c>
      <c r="I200" s="678" t="s">
        <v>1724</v>
      </c>
    </row>
    <row r="201" spans="5:9" s="677" customFormat="1" x14ac:dyDescent="0.25">
      <c r="E201" s="678" t="s">
        <v>1725</v>
      </c>
      <c r="F201" s="678" t="s">
        <v>1184</v>
      </c>
      <c r="G201" s="678" t="s">
        <v>1183</v>
      </c>
      <c r="H201" s="678" t="s">
        <v>1148</v>
      </c>
      <c r="I201" s="678" t="s">
        <v>1704</v>
      </c>
    </row>
    <row r="202" spans="5:9" s="677" customFormat="1" x14ac:dyDescent="0.25">
      <c r="E202" s="678" t="s">
        <v>1726</v>
      </c>
      <c r="F202" s="678" t="s">
        <v>1184</v>
      </c>
      <c r="G202" s="678" t="s">
        <v>1183</v>
      </c>
      <c r="H202" s="678" t="s">
        <v>1154</v>
      </c>
      <c r="I202" s="678" t="s">
        <v>1294</v>
      </c>
    </row>
    <row r="203" spans="5:9" s="677" customFormat="1" x14ac:dyDescent="0.25">
      <c r="E203" s="678" t="s">
        <v>1727</v>
      </c>
      <c r="F203" s="678" t="s">
        <v>1184</v>
      </c>
      <c r="G203" s="678" t="s">
        <v>1183</v>
      </c>
      <c r="H203" s="678" t="s">
        <v>1160</v>
      </c>
      <c r="I203" s="678" t="s">
        <v>1728</v>
      </c>
    </row>
    <row r="204" spans="5:9" s="677" customFormat="1" x14ac:dyDescent="0.25">
      <c r="E204" s="678" t="s">
        <v>1729</v>
      </c>
      <c r="F204" s="678" t="s">
        <v>1184</v>
      </c>
      <c r="G204" s="678" t="s">
        <v>1183</v>
      </c>
      <c r="H204" s="678" t="s">
        <v>1165</v>
      </c>
      <c r="I204" s="678" t="s">
        <v>1730</v>
      </c>
    </row>
    <row r="205" spans="5:9" s="677" customFormat="1" x14ac:dyDescent="0.25">
      <c r="E205" s="678" t="s">
        <v>1731</v>
      </c>
      <c r="F205" s="678" t="s">
        <v>1184</v>
      </c>
      <c r="G205" s="678" t="s">
        <v>1183</v>
      </c>
      <c r="H205" s="678" t="s">
        <v>1171</v>
      </c>
      <c r="I205" s="678" t="s">
        <v>1732</v>
      </c>
    </row>
    <row r="206" spans="5:9" s="677" customFormat="1" x14ac:dyDescent="0.25">
      <c r="E206" s="678" t="s">
        <v>1733</v>
      </c>
      <c r="F206" s="678" t="s">
        <v>1184</v>
      </c>
      <c r="G206" s="678" t="s">
        <v>1183</v>
      </c>
      <c r="H206" s="678" t="s">
        <v>1176</v>
      </c>
      <c r="I206" s="678" t="s">
        <v>1734</v>
      </c>
    </row>
    <row r="207" spans="5:9" s="677" customFormat="1" x14ac:dyDescent="0.25">
      <c r="E207" s="678" t="s">
        <v>1735</v>
      </c>
      <c r="F207" s="678" t="s">
        <v>1184</v>
      </c>
      <c r="G207" s="678" t="s">
        <v>1183</v>
      </c>
      <c r="H207" s="678" t="s">
        <v>1181</v>
      </c>
      <c r="I207" s="678" t="s">
        <v>1736</v>
      </c>
    </row>
    <row r="208" spans="5:9" s="677" customFormat="1" x14ac:dyDescent="0.25">
      <c r="E208" s="678" t="s">
        <v>1737</v>
      </c>
      <c r="F208" s="678" t="s">
        <v>1184</v>
      </c>
      <c r="G208" s="678" t="s">
        <v>1183</v>
      </c>
      <c r="H208" s="678" t="s">
        <v>1186</v>
      </c>
      <c r="I208" s="678" t="s">
        <v>1738</v>
      </c>
    </row>
    <row r="209" spans="5:9" s="677" customFormat="1" x14ac:dyDescent="0.25">
      <c r="E209" s="678" t="s">
        <v>1739</v>
      </c>
      <c r="F209" s="678" t="s">
        <v>1184</v>
      </c>
      <c r="G209" s="678" t="s">
        <v>1183</v>
      </c>
      <c r="H209" s="678" t="s">
        <v>1192</v>
      </c>
      <c r="I209" s="678" t="s">
        <v>1740</v>
      </c>
    </row>
    <row r="210" spans="5:9" s="677" customFormat="1" x14ac:dyDescent="0.25">
      <c r="E210" s="678" t="s">
        <v>1741</v>
      </c>
      <c r="F210" s="678" t="s">
        <v>1184</v>
      </c>
      <c r="G210" s="678" t="s">
        <v>1183</v>
      </c>
      <c r="H210" s="678" t="s">
        <v>1197</v>
      </c>
      <c r="I210" s="678" t="s">
        <v>1742</v>
      </c>
    </row>
    <row r="211" spans="5:9" s="677" customFormat="1" x14ac:dyDescent="0.25">
      <c r="E211" s="678" t="s">
        <v>1743</v>
      </c>
      <c r="F211" s="678" t="s">
        <v>1184</v>
      </c>
      <c r="G211" s="678" t="s">
        <v>1183</v>
      </c>
      <c r="H211" s="678" t="s">
        <v>1312</v>
      </c>
      <c r="I211" s="678" t="s">
        <v>1744</v>
      </c>
    </row>
    <row r="212" spans="5:9" s="677" customFormat="1" x14ac:dyDescent="0.25">
      <c r="E212" s="678" t="s">
        <v>1745</v>
      </c>
      <c r="F212" s="678" t="s">
        <v>1184</v>
      </c>
      <c r="G212" s="678" t="s">
        <v>1183</v>
      </c>
      <c r="H212" s="678" t="s">
        <v>1314</v>
      </c>
      <c r="I212" s="678" t="s">
        <v>1746</v>
      </c>
    </row>
    <row r="213" spans="5:9" s="677" customFormat="1" x14ac:dyDescent="0.25">
      <c r="E213" s="678" t="s">
        <v>1747</v>
      </c>
      <c r="F213" s="678" t="s">
        <v>1184</v>
      </c>
      <c r="G213" s="678" t="s">
        <v>1183</v>
      </c>
      <c r="H213" s="678" t="s">
        <v>1316</v>
      </c>
      <c r="I213" s="678" t="s">
        <v>1748</v>
      </c>
    </row>
    <row r="214" spans="5:9" s="677" customFormat="1" ht="30" x14ac:dyDescent="0.25">
      <c r="E214" s="678" t="s">
        <v>1749</v>
      </c>
      <c r="F214" s="678" t="s">
        <v>1184</v>
      </c>
      <c r="G214" s="678" t="s">
        <v>1183</v>
      </c>
      <c r="H214" s="678" t="s">
        <v>1319</v>
      </c>
      <c r="I214" s="678" t="s">
        <v>1750</v>
      </c>
    </row>
    <row r="215" spans="5:9" s="677" customFormat="1" x14ac:dyDescent="0.25">
      <c r="E215" s="678" t="s">
        <v>1751</v>
      </c>
      <c r="F215" s="678" t="s">
        <v>1184</v>
      </c>
      <c r="G215" s="678" t="s">
        <v>1183</v>
      </c>
      <c r="H215" s="678" t="s">
        <v>1322</v>
      </c>
      <c r="I215" s="678" t="s">
        <v>1752</v>
      </c>
    </row>
    <row r="216" spans="5:9" s="677" customFormat="1" x14ac:dyDescent="0.25">
      <c r="E216" s="678" t="s">
        <v>1753</v>
      </c>
      <c r="F216" s="678" t="s">
        <v>1184</v>
      </c>
      <c r="G216" s="678" t="s">
        <v>1183</v>
      </c>
      <c r="H216" s="678" t="s">
        <v>1325</v>
      </c>
      <c r="I216" s="678" t="s">
        <v>1397</v>
      </c>
    </row>
    <row r="217" spans="5:9" s="677" customFormat="1" x14ac:dyDescent="0.25">
      <c r="E217" s="678" t="s">
        <v>1754</v>
      </c>
      <c r="F217" s="678" t="s">
        <v>1184</v>
      </c>
      <c r="G217" s="678" t="s">
        <v>1183</v>
      </c>
      <c r="H217" s="678" t="s">
        <v>1328</v>
      </c>
      <c r="I217" s="678" t="s">
        <v>1755</v>
      </c>
    </row>
    <row r="218" spans="5:9" s="677" customFormat="1" x14ac:dyDescent="0.25">
      <c r="E218" s="678" t="s">
        <v>1756</v>
      </c>
      <c r="F218" s="678" t="s">
        <v>1184</v>
      </c>
      <c r="G218" s="678" t="s">
        <v>1183</v>
      </c>
      <c r="H218" s="678" t="s">
        <v>1331</v>
      </c>
      <c r="I218" s="678" t="s">
        <v>1183</v>
      </c>
    </row>
    <row r="219" spans="5:9" s="677" customFormat="1" x14ac:dyDescent="0.25">
      <c r="E219" s="678" t="s">
        <v>1757</v>
      </c>
      <c r="F219" s="678" t="s">
        <v>1184</v>
      </c>
      <c r="G219" s="678" t="s">
        <v>1183</v>
      </c>
      <c r="H219" s="678" t="s">
        <v>1333</v>
      </c>
      <c r="I219" s="678" t="s">
        <v>1758</v>
      </c>
    </row>
    <row r="220" spans="5:9" s="677" customFormat="1" x14ac:dyDescent="0.25">
      <c r="E220" s="678" t="s">
        <v>1759</v>
      </c>
      <c r="F220" s="678" t="s">
        <v>1184</v>
      </c>
      <c r="G220" s="678" t="s">
        <v>1183</v>
      </c>
      <c r="H220" s="678" t="s">
        <v>1336</v>
      </c>
      <c r="I220" s="678" t="s">
        <v>1760</v>
      </c>
    </row>
    <row r="221" spans="5:9" s="677" customFormat="1" ht="30" x14ac:dyDescent="0.25">
      <c r="E221" s="678" t="s">
        <v>1761</v>
      </c>
      <c r="F221" s="678" t="s">
        <v>1184</v>
      </c>
      <c r="G221" s="678" t="s">
        <v>1183</v>
      </c>
      <c r="H221" s="678" t="s">
        <v>1339</v>
      </c>
      <c r="I221" s="678" t="s">
        <v>1762</v>
      </c>
    </row>
    <row r="222" spans="5:9" s="677" customFormat="1" x14ac:dyDescent="0.25">
      <c r="E222" s="678" t="s">
        <v>1763</v>
      </c>
      <c r="F222" s="678" t="s">
        <v>1184</v>
      </c>
      <c r="G222" s="678" t="s">
        <v>1183</v>
      </c>
      <c r="H222" s="678" t="s">
        <v>1342</v>
      </c>
      <c r="I222" s="678" t="s">
        <v>1764</v>
      </c>
    </row>
    <row r="223" spans="5:9" s="677" customFormat="1" x14ac:dyDescent="0.25">
      <c r="E223" s="678" t="s">
        <v>1765</v>
      </c>
      <c r="F223" s="678" t="s">
        <v>1184</v>
      </c>
      <c r="G223" s="678" t="s">
        <v>1183</v>
      </c>
      <c r="H223" s="678" t="s">
        <v>1345</v>
      </c>
      <c r="I223" s="678" t="s">
        <v>1766</v>
      </c>
    </row>
    <row r="224" spans="5:9" s="677" customFormat="1" x14ac:dyDescent="0.25">
      <c r="E224" s="678" t="s">
        <v>1767</v>
      </c>
      <c r="F224" s="678" t="s">
        <v>1184</v>
      </c>
      <c r="G224" s="678" t="s">
        <v>1183</v>
      </c>
      <c r="H224" s="678" t="s">
        <v>1348</v>
      </c>
      <c r="I224" s="678" t="s">
        <v>1768</v>
      </c>
    </row>
    <row r="225" spans="5:9" s="677" customFormat="1" x14ac:dyDescent="0.25">
      <c r="E225" s="678" t="s">
        <v>1769</v>
      </c>
      <c r="F225" s="678" t="s">
        <v>1184</v>
      </c>
      <c r="G225" s="678" t="s">
        <v>1183</v>
      </c>
      <c r="H225" s="678" t="s">
        <v>1351</v>
      </c>
      <c r="I225" s="678" t="s">
        <v>1770</v>
      </c>
    </row>
    <row r="226" spans="5:9" s="677" customFormat="1" x14ac:dyDescent="0.25">
      <c r="E226" s="678" t="s">
        <v>1771</v>
      </c>
      <c r="F226" s="678" t="s">
        <v>1184</v>
      </c>
      <c r="G226" s="678" t="s">
        <v>1183</v>
      </c>
      <c r="H226" s="678" t="s">
        <v>1354</v>
      </c>
      <c r="I226" s="678" t="s">
        <v>1772</v>
      </c>
    </row>
    <row r="227" spans="5:9" s="677" customFormat="1" x14ac:dyDescent="0.25">
      <c r="E227" s="678" t="s">
        <v>1773</v>
      </c>
      <c r="F227" s="678" t="s">
        <v>1184</v>
      </c>
      <c r="G227" s="678" t="s">
        <v>1183</v>
      </c>
      <c r="H227" s="678" t="s">
        <v>1357</v>
      </c>
      <c r="I227" s="678" t="s">
        <v>1774</v>
      </c>
    </row>
    <row r="228" spans="5:9" s="677" customFormat="1" ht="30" x14ac:dyDescent="0.25">
      <c r="E228" s="678" t="s">
        <v>1775</v>
      </c>
      <c r="F228" s="678" t="s">
        <v>1184</v>
      </c>
      <c r="G228" s="678" t="s">
        <v>1183</v>
      </c>
      <c r="H228" s="678" t="s">
        <v>1360</v>
      </c>
      <c r="I228" s="678" t="s">
        <v>1776</v>
      </c>
    </row>
    <row r="229" spans="5:9" s="677" customFormat="1" x14ac:dyDescent="0.25">
      <c r="E229" s="678" t="s">
        <v>1777</v>
      </c>
      <c r="F229" s="678" t="s">
        <v>1184</v>
      </c>
      <c r="G229" s="678" t="s">
        <v>1183</v>
      </c>
      <c r="H229" s="678" t="s">
        <v>1363</v>
      </c>
      <c r="I229" s="678" t="s">
        <v>1778</v>
      </c>
    </row>
    <row r="230" spans="5:9" s="677" customFormat="1" x14ac:dyDescent="0.25">
      <c r="E230" s="678" t="s">
        <v>1779</v>
      </c>
      <c r="F230" s="678" t="s">
        <v>1184</v>
      </c>
      <c r="G230" s="678" t="s">
        <v>1183</v>
      </c>
      <c r="H230" s="678" t="s">
        <v>1366</v>
      </c>
      <c r="I230" s="678" t="s">
        <v>1203</v>
      </c>
    </row>
    <row r="231" spans="5:9" s="677" customFormat="1" ht="30" x14ac:dyDescent="0.25">
      <c r="E231" s="678" t="s">
        <v>1780</v>
      </c>
      <c r="F231" s="678" t="s">
        <v>1184</v>
      </c>
      <c r="G231" s="678" t="s">
        <v>1183</v>
      </c>
      <c r="H231" s="678" t="s">
        <v>1369</v>
      </c>
      <c r="I231" s="678" t="s">
        <v>1781</v>
      </c>
    </row>
    <row r="232" spans="5:9" s="677" customFormat="1" x14ac:dyDescent="0.25">
      <c r="E232" s="678" t="s">
        <v>1782</v>
      </c>
      <c r="F232" s="678" t="s">
        <v>1184</v>
      </c>
      <c r="G232" s="678" t="s">
        <v>1183</v>
      </c>
      <c r="H232" s="678" t="s">
        <v>1372</v>
      </c>
      <c r="I232" s="678" t="s">
        <v>1783</v>
      </c>
    </row>
    <row r="233" spans="5:9" s="677" customFormat="1" x14ac:dyDescent="0.25">
      <c r="E233" s="678" t="s">
        <v>1784</v>
      </c>
      <c r="F233" s="678" t="s">
        <v>1184</v>
      </c>
      <c r="G233" s="678" t="s">
        <v>1183</v>
      </c>
      <c r="H233" s="678" t="s">
        <v>1375</v>
      </c>
      <c r="I233" s="678" t="s">
        <v>1785</v>
      </c>
    </row>
    <row r="234" spans="5:9" s="677" customFormat="1" x14ac:dyDescent="0.25">
      <c r="E234" s="678" t="s">
        <v>1786</v>
      </c>
      <c r="F234" s="678" t="s">
        <v>1184</v>
      </c>
      <c r="G234" s="678" t="s">
        <v>1183</v>
      </c>
      <c r="H234" s="678" t="s">
        <v>1378</v>
      </c>
      <c r="I234" s="678" t="s">
        <v>1787</v>
      </c>
    </row>
    <row r="235" spans="5:9" s="677" customFormat="1" x14ac:dyDescent="0.25">
      <c r="E235" s="678" t="s">
        <v>1788</v>
      </c>
      <c r="F235" s="678" t="s">
        <v>1184</v>
      </c>
      <c r="G235" s="678" t="s">
        <v>1183</v>
      </c>
      <c r="H235" s="678" t="s">
        <v>1381</v>
      </c>
      <c r="I235" s="678" t="s">
        <v>1317</v>
      </c>
    </row>
    <row r="236" spans="5:9" s="677" customFormat="1" x14ac:dyDescent="0.25">
      <c r="E236" s="678" t="s">
        <v>1789</v>
      </c>
      <c r="F236" s="678" t="s">
        <v>1184</v>
      </c>
      <c r="G236" s="678" t="s">
        <v>1183</v>
      </c>
      <c r="H236" s="678" t="s">
        <v>1384</v>
      </c>
      <c r="I236" s="678" t="s">
        <v>1320</v>
      </c>
    </row>
    <row r="237" spans="5:9" s="677" customFormat="1" x14ac:dyDescent="0.25">
      <c r="E237" s="678" t="s">
        <v>1790</v>
      </c>
      <c r="F237" s="678" t="s">
        <v>1184</v>
      </c>
      <c r="G237" s="678" t="s">
        <v>1183</v>
      </c>
      <c r="H237" s="678" t="s">
        <v>1387</v>
      </c>
      <c r="I237" s="678" t="s">
        <v>1791</v>
      </c>
    </row>
    <row r="238" spans="5:9" s="677" customFormat="1" x14ac:dyDescent="0.25">
      <c r="E238" s="678" t="s">
        <v>1792</v>
      </c>
      <c r="F238" s="678" t="s">
        <v>1184</v>
      </c>
      <c r="G238" s="678" t="s">
        <v>1183</v>
      </c>
      <c r="H238" s="678" t="s">
        <v>1485</v>
      </c>
      <c r="I238" s="678" t="s">
        <v>1793</v>
      </c>
    </row>
    <row r="239" spans="5:9" s="677" customFormat="1" x14ac:dyDescent="0.25">
      <c r="E239" s="678" t="s">
        <v>1794</v>
      </c>
      <c r="F239" s="678" t="s">
        <v>1184</v>
      </c>
      <c r="G239" s="678" t="s">
        <v>1183</v>
      </c>
      <c r="H239" s="678" t="s">
        <v>1488</v>
      </c>
      <c r="I239" s="678" t="s">
        <v>1795</v>
      </c>
    </row>
    <row r="240" spans="5:9" s="677" customFormat="1" x14ac:dyDescent="0.25">
      <c r="E240" s="678" t="s">
        <v>1796</v>
      </c>
      <c r="F240" s="678" t="s">
        <v>1184</v>
      </c>
      <c r="G240" s="678" t="s">
        <v>1183</v>
      </c>
      <c r="H240" s="678" t="s">
        <v>1491</v>
      </c>
      <c r="I240" s="678" t="s">
        <v>1797</v>
      </c>
    </row>
    <row r="241" spans="5:9" s="677" customFormat="1" ht="30" x14ac:dyDescent="0.25">
      <c r="E241" s="678" t="s">
        <v>1798</v>
      </c>
      <c r="F241" s="678" t="s">
        <v>1184</v>
      </c>
      <c r="G241" s="678" t="s">
        <v>1183</v>
      </c>
      <c r="H241" s="678" t="s">
        <v>1494</v>
      </c>
      <c r="I241" s="678" t="s">
        <v>1799</v>
      </c>
    </row>
    <row r="242" spans="5:9" s="677" customFormat="1" x14ac:dyDescent="0.25">
      <c r="E242" s="678" t="s">
        <v>1800</v>
      </c>
      <c r="F242" s="678" t="s">
        <v>1184</v>
      </c>
      <c r="G242" s="678" t="s">
        <v>1183</v>
      </c>
      <c r="H242" s="678" t="s">
        <v>1497</v>
      </c>
      <c r="I242" s="678" t="s">
        <v>1801</v>
      </c>
    </row>
    <row r="243" spans="5:9" s="677" customFormat="1" x14ac:dyDescent="0.25">
      <c r="E243" s="678" t="s">
        <v>1802</v>
      </c>
      <c r="F243" s="678" t="s">
        <v>1184</v>
      </c>
      <c r="G243" s="678" t="s">
        <v>1183</v>
      </c>
      <c r="H243" s="678" t="s">
        <v>1500</v>
      </c>
      <c r="I243" s="678" t="s">
        <v>1326</v>
      </c>
    </row>
    <row r="244" spans="5:9" s="677" customFormat="1" x14ac:dyDescent="0.25">
      <c r="E244" s="678" t="s">
        <v>1803</v>
      </c>
      <c r="F244" s="678" t="s">
        <v>1184</v>
      </c>
      <c r="G244" s="678" t="s">
        <v>1183</v>
      </c>
      <c r="H244" s="678" t="s">
        <v>1503</v>
      </c>
      <c r="I244" s="678" t="s">
        <v>1804</v>
      </c>
    </row>
    <row r="245" spans="5:9" s="677" customFormat="1" x14ac:dyDescent="0.25">
      <c r="E245" s="678" t="s">
        <v>1805</v>
      </c>
      <c r="F245" s="678" t="s">
        <v>1184</v>
      </c>
      <c r="G245" s="678" t="s">
        <v>1183</v>
      </c>
      <c r="H245" s="678" t="s">
        <v>1506</v>
      </c>
      <c r="I245" s="678" t="s">
        <v>1224</v>
      </c>
    </row>
    <row r="246" spans="5:9" s="677" customFormat="1" x14ac:dyDescent="0.25">
      <c r="E246" s="678" t="s">
        <v>1806</v>
      </c>
      <c r="F246" s="678" t="s">
        <v>1184</v>
      </c>
      <c r="G246" s="678" t="s">
        <v>1183</v>
      </c>
      <c r="H246" s="678" t="s">
        <v>1509</v>
      </c>
      <c r="I246" s="678" t="s">
        <v>1807</v>
      </c>
    </row>
    <row r="247" spans="5:9" s="677" customFormat="1" x14ac:dyDescent="0.25">
      <c r="E247" s="678" t="s">
        <v>1808</v>
      </c>
      <c r="F247" s="678" t="s">
        <v>1184</v>
      </c>
      <c r="G247" s="678" t="s">
        <v>1183</v>
      </c>
      <c r="H247" s="678" t="s">
        <v>1512</v>
      </c>
      <c r="I247" s="678" t="s">
        <v>1809</v>
      </c>
    </row>
    <row r="248" spans="5:9" s="677" customFormat="1" x14ac:dyDescent="0.25">
      <c r="E248" s="678" t="s">
        <v>1810</v>
      </c>
      <c r="F248" s="678" t="s">
        <v>1184</v>
      </c>
      <c r="G248" s="678" t="s">
        <v>1183</v>
      </c>
      <c r="H248" s="678" t="s">
        <v>1514</v>
      </c>
      <c r="I248" s="678" t="s">
        <v>1811</v>
      </c>
    </row>
    <row r="249" spans="5:9" s="677" customFormat="1" ht="30" x14ac:dyDescent="0.25">
      <c r="E249" s="678" t="s">
        <v>1812</v>
      </c>
      <c r="F249" s="678" t="s">
        <v>1184</v>
      </c>
      <c r="G249" s="678" t="s">
        <v>1183</v>
      </c>
      <c r="H249" s="678" t="s">
        <v>1517</v>
      </c>
      <c r="I249" s="678" t="s">
        <v>1813</v>
      </c>
    </row>
    <row r="250" spans="5:9" s="677" customFormat="1" x14ac:dyDescent="0.25">
      <c r="E250" s="678" t="s">
        <v>1814</v>
      </c>
      <c r="F250" s="678" t="s">
        <v>1184</v>
      </c>
      <c r="G250" s="678" t="s">
        <v>1183</v>
      </c>
      <c r="H250" s="678" t="s">
        <v>1520</v>
      </c>
      <c r="I250" s="678" t="s">
        <v>1343</v>
      </c>
    </row>
    <row r="251" spans="5:9" s="677" customFormat="1" x14ac:dyDescent="0.25">
      <c r="E251" s="678" t="s">
        <v>1815</v>
      </c>
      <c r="F251" s="678" t="s">
        <v>1184</v>
      </c>
      <c r="G251" s="678" t="s">
        <v>1183</v>
      </c>
      <c r="H251" s="678" t="s">
        <v>1523</v>
      </c>
      <c r="I251" s="678" t="s">
        <v>1816</v>
      </c>
    </row>
    <row r="252" spans="5:9" s="677" customFormat="1" ht="30" x14ac:dyDescent="0.25">
      <c r="E252" s="678" t="s">
        <v>1817</v>
      </c>
      <c r="F252" s="678" t="s">
        <v>1184</v>
      </c>
      <c r="G252" s="678" t="s">
        <v>1183</v>
      </c>
      <c r="H252" s="678" t="s">
        <v>1526</v>
      </c>
      <c r="I252" s="678" t="s">
        <v>1818</v>
      </c>
    </row>
    <row r="253" spans="5:9" s="677" customFormat="1" x14ac:dyDescent="0.25">
      <c r="E253" s="678" t="s">
        <v>1819</v>
      </c>
      <c r="F253" s="678" t="s">
        <v>1184</v>
      </c>
      <c r="G253" s="678" t="s">
        <v>1183</v>
      </c>
      <c r="H253" s="678" t="s">
        <v>1529</v>
      </c>
      <c r="I253" s="678" t="s">
        <v>1820</v>
      </c>
    </row>
    <row r="254" spans="5:9" s="677" customFormat="1" x14ac:dyDescent="0.25">
      <c r="E254" s="678" t="s">
        <v>1821</v>
      </c>
      <c r="F254" s="678" t="s">
        <v>1184</v>
      </c>
      <c r="G254" s="678" t="s">
        <v>1183</v>
      </c>
      <c r="H254" s="678" t="s">
        <v>1532</v>
      </c>
      <c r="I254" s="678" t="s">
        <v>1822</v>
      </c>
    </row>
    <row r="255" spans="5:9" s="677" customFormat="1" x14ac:dyDescent="0.25">
      <c r="E255" s="678" t="s">
        <v>1823</v>
      </c>
      <c r="F255" s="678" t="s">
        <v>1184</v>
      </c>
      <c r="G255" s="678" t="s">
        <v>1183</v>
      </c>
      <c r="H255" s="678" t="s">
        <v>1535</v>
      </c>
      <c r="I255" s="678" t="s">
        <v>1824</v>
      </c>
    </row>
    <row r="256" spans="5:9" s="677" customFormat="1" ht="30" x14ac:dyDescent="0.25">
      <c r="E256" s="678" t="s">
        <v>1825</v>
      </c>
      <c r="F256" s="678" t="s">
        <v>1184</v>
      </c>
      <c r="G256" s="678" t="s">
        <v>1183</v>
      </c>
      <c r="H256" s="678" t="s">
        <v>1538</v>
      </c>
      <c r="I256" s="678" t="s">
        <v>1826</v>
      </c>
    </row>
    <row r="257" spans="5:9" s="677" customFormat="1" ht="30" x14ac:dyDescent="0.25">
      <c r="E257" s="678" t="s">
        <v>1827</v>
      </c>
      <c r="F257" s="678" t="s">
        <v>1184</v>
      </c>
      <c r="G257" s="678" t="s">
        <v>1183</v>
      </c>
      <c r="H257" s="678" t="s">
        <v>1541</v>
      </c>
      <c r="I257" s="678" t="s">
        <v>1828</v>
      </c>
    </row>
    <row r="258" spans="5:9" s="677" customFormat="1" ht="30" x14ac:dyDescent="0.25">
      <c r="E258" s="678" t="s">
        <v>1829</v>
      </c>
      <c r="F258" s="678" t="s">
        <v>1184</v>
      </c>
      <c r="G258" s="678" t="s">
        <v>1183</v>
      </c>
      <c r="H258" s="678" t="s">
        <v>1544</v>
      </c>
      <c r="I258" s="678" t="s">
        <v>1830</v>
      </c>
    </row>
    <row r="259" spans="5:9" s="677" customFormat="1" x14ac:dyDescent="0.25">
      <c r="E259" s="678" t="s">
        <v>1831</v>
      </c>
      <c r="F259" s="678" t="s">
        <v>1184</v>
      </c>
      <c r="G259" s="678" t="s">
        <v>1183</v>
      </c>
      <c r="H259" s="678" t="s">
        <v>1547</v>
      </c>
      <c r="I259" s="678" t="s">
        <v>1832</v>
      </c>
    </row>
    <row r="260" spans="5:9" s="677" customFormat="1" x14ac:dyDescent="0.25">
      <c r="E260" s="678" t="s">
        <v>1833</v>
      </c>
      <c r="F260" s="678" t="s">
        <v>1184</v>
      </c>
      <c r="G260" s="678" t="s">
        <v>1183</v>
      </c>
      <c r="H260" s="678" t="s">
        <v>1550</v>
      </c>
      <c r="I260" s="678" t="s">
        <v>1834</v>
      </c>
    </row>
    <row r="261" spans="5:9" s="677" customFormat="1" x14ac:dyDescent="0.25">
      <c r="E261" s="678" t="s">
        <v>1835</v>
      </c>
      <c r="F261" s="678" t="s">
        <v>1184</v>
      </c>
      <c r="G261" s="678" t="s">
        <v>1183</v>
      </c>
      <c r="H261" s="678" t="s">
        <v>1553</v>
      </c>
      <c r="I261" s="678" t="s">
        <v>1836</v>
      </c>
    </row>
    <row r="262" spans="5:9" s="677" customFormat="1" x14ac:dyDescent="0.25">
      <c r="E262" s="678" t="s">
        <v>1837</v>
      </c>
      <c r="F262" s="678" t="s">
        <v>1184</v>
      </c>
      <c r="G262" s="678" t="s">
        <v>1183</v>
      </c>
      <c r="H262" s="678" t="s">
        <v>1556</v>
      </c>
      <c r="I262" s="678" t="s">
        <v>1838</v>
      </c>
    </row>
    <row r="263" spans="5:9" s="677" customFormat="1" x14ac:dyDescent="0.25">
      <c r="E263" s="678" t="s">
        <v>1839</v>
      </c>
      <c r="F263" s="678" t="s">
        <v>1184</v>
      </c>
      <c r="G263" s="678" t="s">
        <v>1183</v>
      </c>
      <c r="H263" s="678" t="s">
        <v>1559</v>
      </c>
      <c r="I263" s="678" t="s">
        <v>1840</v>
      </c>
    </row>
    <row r="264" spans="5:9" s="677" customFormat="1" x14ac:dyDescent="0.25">
      <c r="E264" s="678" t="s">
        <v>1841</v>
      </c>
      <c r="F264" s="678" t="s">
        <v>1184</v>
      </c>
      <c r="G264" s="678" t="s">
        <v>1183</v>
      </c>
      <c r="H264" s="678" t="s">
        <v>1562</v>
      </c>
      <c r="I264" s="678" t="s">
        <v>1842</v>
      </c>
    </row>
    <row r="265" spans="5:9" s="677" customFormat="1" x14ac:dyDescent="0.25">
      <c r="E265" s="678" t="s">
        <v>1843</v>
      </c>
      <c r="F265" s="678" t="s">
        <v>1184</v>
      </c>
      <c r="G265" s="678" t="s">
        <v>1183</v>
      </c>
      <c r="H265" s="678" t="s">
        <v>1565</v>
      </c>
      <c r="I265" s="678" t="s">
        <v>1844</v>
      </c>
    </row>
    <row r="266" spans="5:9" s="677" customFormat="1" ht="30" x14ac:dyDescent="0.25">
      <c r="E266" s="678" t="s">
        <v>1845</v>
      </c>
      <c r="F266" s="678" t="s">
        <v>1184</v>
      </c>
      <c r="G266" s="678" t="s">
        <v>1183</v>
      </c>
      <c r="H266" s="678" t="s">
        <v>1568</v>
      </c>
      <c r="I266" s="678" t="s">
        <v>1846</v>
      </c>
    </row>
    <row r="267" spans="5:9" s="677" customFormat="1" ht="30" x14ac:dyDescent="0.25">
      <c r="E267" s="678" t="s">
        <v>1847</v>
      </c>
      <c r="F267" s="678" t="s">
        <v>1189</v>
      </c>
      <c r="G267" s="678" t="s">
        <v>1188</v>
      </c>
      <c r="H267" s="678" t="s">
        <v>1148</v>
      </c>
      <c r="I267" s="678" t="s">
        <v>1848</v>
      </c>
    </row>
    <row r="268" spans="5:9" s="677" customFormat="1" ht="30" x14ac:dyDescent="0.25">
      <c r="E268" s="678" t="s">
        <v>1849</v>
      </c>
      <c r="F268" s="678" t="s">
        <v>1189</v>
      </c>
      <c r="G268" s="678" t="s">
        <v>1188</v>
      </c>
      <c r="H268" s="678" t="s">
        <v>1154</v>
      </c>
      <c r="I268" s="678" t="s">
        <v>1850</v>
      </c>
    </row>
    <row r="269" spans="5:9" s="677" customFormat="1" ht="30" x14ac:dyDescent="0.25">
      <c r="E269" s="678" t="s">
        <v>1851</v>
      </c>
      <c r="F269" s="678" t="s">
        <v>1189</v>
      </c>
      <c r="G269" s="678" t="s">
        <v>1188</v>
      </c>
      <c r="H269" s="678" t="s">
        <v>1160</v>
      </c>
      <c r="I269" s="678" t="s">
        <v>1852</v>
      </c>
    </row>
    <row r="270" spans="5:9" s="677" customFormat="1" ht="30" x14ac:dyDescent="0.25">
      <c r="E270" s="678" t="s">
        <v>1853</v>
      </c>
      <c r="F270" s="678" t="s">
        <v>1189</v>
      </c>
      <c r="G270" s="678" t="s">
        <v>1188</v>
      </c>
      <c r="H270" s="678" t="s">
        <v>1165</v>
      </c>
      <c r="I270" s="678" t="s">
        <v>1854</v>
      </c>
    </row>
    <row r="271" spans="5:9" s="677" customFormat="1" ht="30" x14ac:dyDescent="0.25">
      <c r="E271" s="678" t="s">
        <v>1855</v>
      </c>
      <c r="F271" s="678" t="s">
        <v>1189</v>
      </c>
      <c r="G271" s="678" t="s">
        <v>1188</v>
      </c>
      <c r="H271" s="678" t="s">
        <v>1171</v>
      </c>
      <c r="I271" s="678" t="s">
        <v>1856</v>
      </c>
    </row>
    <row r="272" spans="5:9" s="677" customFormat="1" ht="30" x14ac:dyDescent="0.25">
      <c r="E272" s="678" t="s">
        <v>1857</v>
      </c>
      <c r="F272" s="678" t="s">
        <v>1189</v>
      </c>
      <c r="G272" s="678" t="s">
        <v>1188</v>
      </c>
      <c r="H272" s="678" t="s">
        <v>1176</v>
      </c>
      <c r="I272" s="678" t="s">
        <v>1858</v>
      </c>
    </row>
    <row r="273" spans="5:9" s="677" customFormat="1" ht="30" x14ac:dyDescent="0.25">
      <c r="E273" s="678" t="s">
        <v>1859</v>
      </c>
      <c r="F273" s="678" t="s">
        <v>1189</v>
      </c>
      <c r="G273" s="678" t="s">
        <v>1188</v>
      </c>
      <c r="H273" s="678" t="s">
        <v>1181</v>
      </c>
      <c r="I273" s="678" t="s">
        <v>1860</v>
      </c>
    </row>
    <row r="274" spans="5:9" s="677" customFormat="1" ht="30" x14ac:dyDescent="0.25">
      <c r="E274" s="678" t="s">
        <v>1861</v>
      </c>
      <c r="F274" s="678" t="s">
        <v>1189</v>
      </c>
      <c r="G274" s="678" t="s">
        <v>1188</v>
      </c>
      <c r="H274" s="678" t="s">
        <v>1186</v>
      </c>
      <c r="I274" s="678" t="s">
        <v>1862</v>
      </c>
    </row>
    <row r="275" spans="5:9" s="677" customFormat="1" ht="30" x14ac:dyDescent="0.25">
      <c r="E275" s="678" t="s">
        <v>1863</v>
      </c>
      <c r="F275" s="678" t="s">
        <v>1189</v>
      </c>
      <c r="G275" s="678" t="s">
        <v>1188</v>
      </c>
      <c r="H275" s="678" t="s">
        <v>1192</v>
      </c>
      <c r="I275" s="678" t="s">
        <v>1864</v>
      </c>
    </row>
    <row r="276" spans="5:9" s="677" customFormat="1" ht="30" x14ac:dyDescent="0.25">
      <c r="E276" s="678" t="s">
        <v>1865</v>
      </c>
      <c r="F276" s="678" t="s">
        <v>1189</v>
      </c>
      <c r="G276" s="678" t="s">
        <v>1188</v>
      </c>
      <c r="H276" s="678" t="s">
        <v>1197</v>
      </c>
      <c r="I276" s="678" t="s">
        <v>1866</v>
      </c>
    </row>
    <row r="277" spans="5:9" s="677" customFormat="1" ht="30" x14ac:dyDescent="0.25">
      <c r="E277" s="678" t="s">
        <v>1867</v>
      </c>
      <c r="F277" s="678" t="s">
        <v>1189</v>
      </c>
      <c r="G277" s="678" t="s">
        <v>1188</v>
      </c>
      <c r="H277" s="678" t="s">
        <v>1312</v>
      </c>
      <c r="I277" s="678" t="s">
        <v>1868</v>
      </c>
    </row>
    <row r="278" spans="5:9" s="677" customFormat="1" ht="30" x14ac:dyDescent="0.25">
      <c r="E278" s="678" t="s">
        <v>1869</v>
      </c>
      <c r="F278" s="678" t="s">
        <v>1189</v>
      </c>
      <c r="G278" s="678" t="s">
        <v>1188</v>
      </c>
      <c r="H278" s="678" t="s">
        <v>1314</v>
      </c>
      <c r="I278" s="678" t="s">
        <v>1870</v>
      </c>
    </row>
    <row r="279" spans="5:9" s="677" customFormat="1" ht="30" x14ac:dyDescent="0.25">
      <c r="E279" s="678" t="s">
        <v>1871</v>
      </c>
      <c r="F279" s="678" t="s">
        <v>1189</v>
      </c>
      <c r="G279" s="678" t="s">
        <v>1188</v>
      </c>
      <c r="H279" s="678" t="s">
        <v>1316</v>
      </c>
      <c r="I279" s="678" t="s">
        <v>1872</v>
      </c>
    </row>
    <row r="280" spans="5:9" s="677" customFormat="1" ht="30" x14ac:dyDescent="0.25">
      <c r="E280" s="678" t="s">
        <v>1873</v>
      </c>
      <c r="F280" s="678" t="s">
        <v>1189</v>
      </c>
      <c r="G280" s="678" t="s">
        <v>1188</v>
      </c>
      <c r="H280" s="678" t="s">
        <v>1319</v>
      </c>
      <c r="I280" s="678" t="s">
        <v>1397</v>
      </c>
    </row>
    <row r="281" spans="5:9" s="677" customFormat="1" ht="30" x14ac:dyDescent="0.25">
      <c r="E281" s="678" t="s">
        <v>1874</v>
      </c>
      <c r="F281" s="678" t="s">
        <v>1189</v>
      </c>
      <c r="G281" s="678" t="s">
        <v>1188</v>
      </c>
      <c r="H281" s="678" t="s">
        <v>1322</v>
      </c>
      <c r="I281" s="678" t="s">
        <v>1875</v>
      </c>
    </row>
    <row r="282" spans="5:9" s="677" customFormat="1" ht="30" x14ac:dyDescent="0.25">
      <c r="E282" s="678" t="s">
        <v>1876</v>
      </c>
      <c r="F282" s="678" t="s">
        <v>1189</v>
      </c>
      <c r="G282" s="678" t="s">
        <v>1188</v>
      </c>
      <c r="H282" s="678" t="s">
        <v>1325</v>
      </c>
      <c r="I282" s="678" t="s">
        <v>1683</v>
      </c>
    </row>
    <row r="283" spans="5:9" s="677" customFormat="1" x14ac:dyDescent="0.25">
      <c r="E283" s="678" t="s">
        <v>1877</v>
      </c>
      <c r="F283" s="678" t="s">
        <v>1195</v>
      </c>
      <c r="G283" s="678" t="s">
        <v>1194</v>
      </c>
      <c r="H283" s="678" t="s">
        <v>1146</v>
      </c>
      <c r="I283" s="678" t="s">
        <v>1878</v>
      </c>
    </row>
    <row r="284" spans="5:9" s="677" customFormat="1" x14ac:dyDescent="0.25">
      <c r="E284" s="678" t="s">
        <v>1879</v>
      </c>
      <c r="F284" s="678" t="s">
        <v>1195</v>
      </c>
      <c r="G284" s="678" t="s">
        <v>1194</v>
      </c>
      <c r="H284" s="678" t="s">
        <v>1148</v>
      </c>
      <c r="I284" s="678" t="s">
        <v>1880</v>
      </c>
    </row>
    <row r="285" spans="5:9" s="677" customFormat="1" ht="30" x14ac:dyDescent="0.25">
      <c r="E285" s="678" t="s">
        <v>1881</v>
      </c>
      <c r="F285" s="678" t="s">
        <v>1195</v>
      </c>
      <c r="G285" s="678" t="s">
        <v>1194</v>
      </c>
      <c r="H285" s="678" t="s">
        <v>1154</v>
      </c>
      <c r="I285" s="678" t="s">
        <v>1882</v>
      </c>
    </row>
    <row r="286" spans="5:9" s="677" customFormat="1" x14ac:dyDescent="0.25">
      <c r="E286" s="678" t="s">
        <v>1883</v>
      </c>
      <c r="F286" s="678" t="s">
        <v>1195</v>
      </c>
      <c r="G286" s="678" t="s">
        <v>1194</v>
      </c>
      <c r="H286" s="678" t="s">
        <v>1160</v>
      </c>
      <c r="I286" s="678" t="s">
        <v>1884</v>
      </c>
    </row>
    <row r="287" spans="5:9" s="677" customFormat="1" x14ac:dyDescent="0.25">
      <c r="E287" s="678" t="s">
        <v>1885</v>
      </c>
      <c r="F287" s="678" t="s">
        <v>1195</v>
      </c>
      <c r="G287" s="678" t="s">
        <v>1194</v>
      </c>
      <c r="H287" s="678" t="s">
        <v>1165</v>
      </c>
      <c r="I287" s="678" t="s">
        <v>1194</v>
      </c>
    </row>
    <row r="288" spans="5:9" s="677" customFormat="1" ht="30" x14ac:dyDescent="0.25">
      <c r="E288" s="678" t="s">
        <v>1886</v>
      </c>
      <c r="F288" s="678" t="s">
        <v>1195</v>
      </c>
      <c r="G288" s="678" t="s">
        <v>1194</v>
      </c>
      <c r="H288" s="678" t="s">
        <v>1171</v>
      </c>
      <c r="I288" s="678" t="s">
        <v>1887</v>
      </c>
    </row>
    <row r="289" spans="5:9" s="677" customFormat="1" x14ac:dyDescent="0.25">
      <c r="E289" s="678" t="s">
        <v>1888</v>
      </c>
      <c r="F289" s="678" t="s">
        <v>1195</v>
      </c>
      <c r="G289" s="678" t="s">
        <v>1194</v>
      </c>
      <c r="H289" s="678" t="s">
        <v>1176</v>
      </c>
      <c r="I289" s="678" t="s">
        <v>1889</v>
      </c>
    </row>
    <row r="290" spans="5:9" s="677" customFormat="1" ht="30" x14ac:dyDescent="0.25">
      <c r="E290" s="678" t="s">
        <v>1890</v>
      </c>
      <c r="F290" s="678" t="s">
        <v>1195</v>
      </c>
      <c r="G290" s="678" t="s">
        <v>1194</v>
      </c>
      <c r="H290" s="678" t="s">
        <v>1181</v>
      </c>
      <c r="I290" s="678" t="s">
        <v>1891</v>
      </c>
    </row>
    <row r="291" spans="5:9" s="677" customFormat="1" x14ac:dyDescent="0.25">
      <c r="E291" s="678" t="s">
        <v>1892</v>
      </c>
      <c r="F291" s="678" t="s">
        <v>1195</v>
      </c>
      <c r="G291" s="678" t="s">
        <v>1194</v>
      </c>
      <c r="H291" s="678" t="s">
        <v>1186</v>
      </c>
      <c r="I291" s="678" t="s">
        <v>1893</v>
      </c>
    </row>
    <row r="292" spans="5:9" s="677" customFormat="1" x14ac:dyDescent="0.25">
      <c r="E292" s="678" t="s">
        <v>1894</v>
      </c>
      <c r="F292" s="678" t="s">
        <v>1195</v>
      </c>
      <c r="G292" s="678" t="s">
        <v>1194</v>
      </c>
      <c r="H292" s="678" t="s">
        <v>1192</v>
      </c>
      <c r="I292" s="678" t="s">
        <v>1207</v>
      </c>
    </row>
    <row r="293" spans="5:9" s="677" customFormat="1" x14ac:dyDescent="0.25">
      <c r="E293" s="678" t="s">
        <v>1895</v>
      </c>
      <c r="F293" s="678" t="s">
        <v>1195</v>
      </c>
      <c r="G293" s="678" t="s">
        <v>1194</v>
      </c>
      <c r="H293" s="678" t="s">
        <v>1197</v>
      </c>
      <c r="I293" s="678" t="s">
        <v>1896</v>
      </c>
    </row>
    <row r="294" spans="5:9" s="677" customFormat="1" x14ac:dyDescent="0.25">
      <c r="E294" s="678" t="s">
        <v>1897</v>
      </c>
      <c r="F294" s="678" t="s">
        <v>1195</v>
      </c>
      <c r="G294" s="678" t="s">
        <v>1194</v>
      </c>
      <c r="H294" s="678" t="s">
        <v>1312</v>
      </c>
      <c r="I294" s="678" t="s">
        <v>1898</v>
      </c>
    </row>
    <row r="295" spans="5:9" s="677" customFormat="1" x14ac:dyDescent="0.25">
      <c r="E295" s="678" t="s">
        <v>1899</v>
      </c>
      <c r="F295" s="678" t="s">
        <v>1195</v>
      </c>
      <c r="G295" s="678" t="s">
        <v>1194</v>
      </c>
      <c r="H295" s="678" t="s">
        <v>1314</v>
      </c>
      <c r="I295" s="678" t="s">
        <v>1900</v>
      </c>
    </row>
    <row r="296" spans="5:9" s="677" customFormat="1" x14ac:dyDescent="0.25">
      <c r="E296" s="678" t="s">
        <v>1901</v>
      </c>
      <c r="F296" s="678" t="s">
        <v>1195</v>
      </c>
      <c r="G296" s="678" t="s">
        <v>1194</v>
      </c>
      <c r="H296" s="678" t="s">
        <v>1316</v>
      </c>
      <c r="I296" s="678" t="s">
        <v>1902</v>
      </c>
    </row>
    <row r="297" spans="5:9" s="677" customFormat="1" x14ac:dyDescent="0.25">
      <c r="E297" s="678" t="s">
        <v>1903</v>
      </c>
      <c r="F297" s="678" t="s">
        <v>1195</v>
      </c>
      <c r="G297" s="678" t="s">
        <v>1194</v>
      </c>
      <c r="H297" s="678" t="s">
        <v>1319</v>
      </c>
      <c r="I297" s="678" t="s">
        <v>1904</v>
      </c>
    </row>
    <row r="298" spans="5:9" s="677" customFormat="1" x14ac:dyDescent="0.25">
      <c r="E298" s="678" t="s">
        <v>1905</v>
      </c>
      <c r="F298" s="678" t="s">
        <v>1195</v>
      </c>
      <c r="G298" s="678" t="s">
        <v>1194</v>
      </c>
      <c r="H298" s="678" t="s">
        <v>1322</v>
      </c>
      <c r="I298" s="678" t="s">
        <v>1906</v>
      </c>
    </row>
    <row r="299" spans="5:9" s="677" customFormat="1" x14ac:dyDescent="0.25">
      <c r="E299" s="678" t="s">
        <v>1907</v>
      </c>
      <c r="F299" s="678" t="s">
        <v>1195</v>
      </c>
      <c r="G299" s="678" t="s">
        <v>1194</v>
      </c>
      <c r="H299" s="678" t="s">
        <v>1325</v>
      </c>
      <c r="I299" s="678" t="s">
        <v>1343</v>
      </c>
    </row>
    <row r="300" spans="5:9" s="677" customFormat="1" x14ac:dyDescent="0.25">
      <c r="E300" s="678" t="s">
        <v>1908</v>
      </c>
      <c r="F300" s="678" t="s">
        <v>1195</v>
      </c>
      <c r="G300" s="678" t="s">
        <v>1194</v>
      </c>
      <c r="H300" s="678" t="s">
        <v>1328</v>
      </c>
      <c r="I300" s="678" t="s">
        <v>1909</v>
      </c>
    </row>
    <row r="301" spans="5:9" s="677" customFormat="1" x14ac:dyDescent="0.25">
      <c r="E301" s="678" t="s">
        <v>1910</v>
      </c>
      <c r="F301" s="678" t="s">
        <v>1195</v>
      </c>
      <c r="G301" s="678" t="s">
        <v>1194</v>
      </c>
      <c r="H301" s="678" t="s">
        <v>1331</v>
      </c>
      <c r="I301" s="678" t="s">
        <v>1911</v>
      </c>
    </row>
    <row r="302" spans="5:9" s="677" customFormat="1" ht="30" x14ac:dyDescent="0.25">
      <c r="E302" s="678" t="s">
        <v>1912</v>
      </c>
      <c r="F302" s="678" t="s">
        <v>1195</v>
      </c>
      <c r="G302" s="678" t="s">
        <v>1194</v>
      </c>
      <c r="H302" s="678" t="s">
        <v>1333</v>
      </c>
      <c r="I302" s="678" t="s">
        <v>1913</v>
      </c>
    </row>
    <row r="303" spans="5:9" s="677" customFormat="1" x14ac:dyDescent="0.25">
      <c r="E303" s="678" t="s">
        <v>1914</v>
      </c>
      <c r="F303" s="678" t="s">
        <v>1195</v>
      </c>
      <c r="G303" s="678" t="s">
        <v>1194</v>
      </c>
      <c r="H303" s="678" t="s">
        <v>1336</v>
      </c>
      <c r="I303" s="678" t="s">
        <v>1915</v>
      </c>
    </row>
    <row r="304" spans="5:9" s="677" customFormat="1" x14ac:dyDescent="0.25">
      <c r="E304" s="678" t="s">
        <v>1916</v>
      </c>
      <c r="F304" s="678" t="s">
        <v>1195</v>
      </c>
      <c r="G304" s="678" t="s">
        <v>1194</v>
      </c>
      <c r="H304" s="678" t="s">
        <v>1339</v>
      </c>
      <c r="I304" s="678" t="s">
        <v>1917</v>
      </c>
    </row>
    <row r="305" spans="5:9" s="677" customFormat="1" x14ac:dyDescent="0.25">
      <c r="E305" s="678" t="s">
        <v>1918</v>
      </c>
      <c r="F305" s="678" t="s">
        <v>1195</v>
      </c>
      <c r="G305" s="678" t="s">
        <v>1194</v>
      </c>
      <c r="H305" s="678" t="s">
        <v>1342</v>
      </c>
      <c r="I305" s="678" t="s">
        <v>1919</v>
      </c>
    </row>
    <row r="306" spans="5:9" s="677" customFormat="1" x14ac:dyDescent="0.25">
      <c r="E306" s="678" t="s">
        <v>1920</v>
      </c>
      <c r="F306" s="678" t="s">
        <v>1195</v>
      </c>
      <c r="G306" s="678" t="s">
        <v>1194</v>
      </c>
      <c r="H306" s="678" t="s">
        <v>1345</v>
      </c>
      <c r="I306" s="678" t="s">
        <v>1921</v>
      </c>
    </row>
    <row r="307" spans="5:9" s="677" customFormat="1" x14ac:dyDescent="0.25">
      <c r="E307" s="678" t="s">
        <v>1922</v>
      </c>
      <c r="F307" s="678" t="s">
        <v>1195</v>
      </c>
      <c r="G307" s="678" t="s">
        <v>1194</v>
      </c>
      <c r="H307" s="678" t="s">
        <v>1348</v>
      </c>
      <c r="I307" s="678" t="s">
        <v>1923</v>
      </c>
    </row>
    <row r="308" spans="5:9" s="677" customFormat="1" x14ac:dyDescent="0.25">
      <c r="E308" s="678" t="s">
        <v>1924</v>
      </c>
      <c r="F308" s="678" t="s">
        <v>1195</v>
      </c>
      <c r="G308" s="678" t="s">
        <v>1194</v>
      </c>
      <c r="H308" s="678" t="s">
        <v>1351</v>
      </c>
      <c r="I308" s="678" t="s">
        <v>1925</v>
      </c>
    </row>
    <row r="309" spans="5:9" s="677" customFormat="1" ht="30" x14ac:dyDescent="0.25">
      <c r="E309" s="678" t="s">
        <v>1926</v>
      </c>
      <c r="F309" s="678" t="s">
        <v>1195</v>
      </c>
      <c r="G309" s="678" t="s">
        <v>1194</v>
      </c>
      <c r="H309" s="678" t="s">
        <v>1354</v>
      </c>
      <c r="I309" s="678" t="s">
        <v>1927</v>
      </c>
    </row>
    <row r="310" spans="5:9" s="677" customFormat="1" x14ac:dyDescent="0.25">
      <c r="E310" s="678" t="s">
        <v>1928</v>
      </c>
      <c r="F310" s="678" t="s">
        <v>1195</v>
      </c>
      <c r="G310" s="678" t="s">
        <v>1194</v>
      </c>
      <c r="H310" s="678" t="s">
        <v>1357</v>
      </c>
      <c r="I310" s="678" t="s">
        <v>1929</v>
      </c>
    </row>
    <row r="311" spans="5:9" s="677" customFormat="1" ht="30" x14ac:dyDescent="0.25">
      <c r="E311" s="678" t="s">
        <v>1930</v>
      </c>
      <c r="F311" s="678" t="s">
        <v>1195</v>
      </c>
      <c r="G311" s="678" t="s">
        <v>1194</v>
      </c>
      <c r="H311" s="678" t="s">
        <v>1360</v>
      </c>
      <c r="I311" s="678" t="s">
        <v>1931</v>
      </c>
    </row>
    <row r="312" spans="5:9" s="677" customFormat="1" ht="30" x14ac:dyDescent="0.25">
      <c r="E312" s="678" t="s">
        <v>1932</v>
      </c>
      <c r="F312" s="678" t="s">
        <v>1195</v>
      </c>
      <c r="G312" s="678" t="s">
        <v>1194</v>
      </c>
      <c r="H312" s="678" t="s">
        <v>1363</v>
      </c>
      <c r="I312" s="678" t="s">
        <v>1933</v>
      </c>
    </row>
    <row r="313" spans="5:9" s="677" customFormat="1" x14ac:dyDescent="0.25">
      <c r="E313" s="678" t="s">
        <v>1934</v>
      </c>
      <c r="F313" s="678" t="s">
        <v>1195</v>
      </c>
      <c r="G313" s="678" t="s">
        <v>1194</v>
      </c>
      <c r="H313" s="678" t="s">
        <v>1366</v>
      </c>
      <c r="I313" s="678" t="s">
        <v>1935</v>
      </c>
    </row>
    <row r="314" spans="5:9" s="677" customFormat="1" ht="30" x14ac:dyDescent="0.25">
      <c r="E314" s="678" t="s">
        <v>1936</v>
      </c>
      <c r="F314" s="678" t="s">
        <v>1195</v>
      </c>
      <c r="G314" s="678" t="s">
        <v>1194</v>
      </c>
      <c r="H314" s="678" t="s">
        <v>1369</v>
      </c>
      <c r="I314" s="678" t="s">
        <v>1937</v>
      </c>
    </row>
    <row r="315" spans="5:9" s="677" customFormat="1" x14ac:dyDescent="0.25">
      <c r="E315" s="678" t="s">
        <v>1938</v>
      </c>
      <c r="F315" s="678" t="s">
        <v>1195</v>
      </c>
      <c r="G315" s="678" t="s">
        <v>1194</v>
      </c>
      <c r="H315" s="678" t="s">
        <v>1372</v>
      </c>
      <c r="I315" s="678" t="s">
        <v>1939</v>
      </c>
    </row>
    <row r="316" spans="5:9" s="677" customFormat="1" x14ac:dyDescent="0.25">
      <c r="E316" s="678" t="s">
        <v>1940</v>
      </c>
      <c r="F316" s="678" t="s">
        <v>1195</v>
      </c>
      <c r="G316" s="678" t="s">
        <v>1194</v>
      </c>
      <c r="H316" s="678" t="s">
        <v>1375</v>
      </c>
      <c r="I316" s="678" t="s">
        <v>1941</v>
      </c>
    </row>
    <row r="317" spans="5:9" s="677" customFormat="1" x14ac:dyDescent="0.25">
      <c r="E317" s="678" t="s">
        <v>1942</v>
      </c>
      <c r="F317" s="678" t="s">
        <v>1195</v>
      </c>
      <c r="G317" s="678" t="s">
        <v>1194</v>
      </c>
      <c r="H317" s="678" t="s">
        <v>1378</v>
      </c>
      <c r="I317" s="678" t="s">
        <v>1943</v>
      </c>
    </row>
    <row r="318" spans="5:9" s="677" customFormat="1" x14ac:dyDescent="0.25">
      <c r="E318" s="678" t="s">
        <v>1944</v>
      </c>
      <c r="F318" s="678" t="s">
        <v>1195</v>
      </c>
      <c r="G318" s="678" t="s">
        <v>1194</v>
      </c>
      <c r="H318" s="678" t="s">
        <v>1381</v>
      </c>
      <c r="I318" s="678" t="s">
        <v>1945</v>
      </c>
    </row>
    <row r="319" spans="5:9" s="677" customFormat="1" x14ac:dyDescent="0.25">
      <c r="E319" s="678" t="s">
        <v>1946</v>
      </c>
      <c r="F319" s="678" t="s">
        <v>1195</v>
      </c>
      <c r="G319" s="678" t="s">
        <v>1194</v>
      </c>
      <c r="H319" s="678" t="s">
        <v>1384</v>
      </c>
      <c r="I319" s="678" t="s">
        <v>1947</v>
      </c>
    </row>
    <row r="320" spans="5:9" s="677" customFormat="1" ht="30" x14ac:dyDescent="0.25">
      <c r="E320" s="678" t="s">
        <v>1948</v>
      </c>
      <c r="F320" s="678" t="s">
        <v>1195</v>
      </c>
      <c r="G320" s="678" t="s">
        <v>1194</v>
      </c>
      <c r="H320" s="678" t="s">
        <v>1387</v>
      </c>
      <c r="I320" s="678" t="s">
        <v>1949</v>
      </c>
    </row>
    <row r="321" spans="5:9" s="677" customFormat="1" x14ac:dyDescent="0.25">
      <c r="E321" s="678" t="s">
        <v>1950</v>
      </c>
      <c r="F321" s="678" t="s">
        <v>1195</v>
      </c>
      <c r="G321" s="678" t="s">
        <v>1194</v>
      </c>
      <c r="H321" s="678" t="s">
        <v>1485</v>
      </c>
      <c r="I321" s="678" t="s">
        <v>1951</v>
      </c>
    </row>
    <row r="322" spans="5:9" s="677" customFormat="1" x14ac:dyDescent="0.25">
      <c r="E322" s="678" t="s">
        <v>1952</v>
      </c>
      <c r="F322" s="678" t="s">
        <v>1200</v>
      </c>
      <c r="G322" s="678" t="s">
        <v>1199</v>
      </c>
      <c r="H322" s="678" t="s">
        <v>1146</v>
      </c>
      <c r="I322" s="678" t="s">
        <v>1290</v>
      </c>
    </row>
    <row r="323" spans="5:9" s="677" customFormat="1" x14ac:dyDescent="0.25">
      <c r="E323" s="678" t="s">
        <v>1953</v>
      </c>
      <c r="F323" s="678" t="s">
        <v>1200</v>
      </c>
      <c r="G323" s="678" t="s">
        <v>1199</v>
      </c>
      <c r="H323" s="678" t="s">
        <v>1148</v>
      </c>
      <c r="I323" s="678" t="s">
        <v>1954</v>
      </c>
    </row>
    <row r="324" spans="5:9" s="677" customFormat="1" ht="30" x14ac:dyDescent="0.25">
      <c r="E324" s="678" t="s">
        <v>1955</v>
      </c>
      <c r="F324" s="678" t="s">
        <v>1200</v>
      </c>
      <c r="G324" s="678" t="s">
        <v>1199</v>
      </c>
      <c r="H324" s="678" t="s">
        <v>1154</v>
      </c>
      <c r="I324" s="678" t="s">
        <v>1956</v>
      </c>
    </row>
    <row r="325" spans="5:9" s="677" customFormat="1" x14ac:dyDescent="0.25">
      <c r="E325" s="678" t="s">
        <v>1957</v>
      </c>
      <c r="F325" s="678" t="s">
        <v>1200</v>
      </c>
      <c r="G325" s="678" t="s">
        <v>1199</v>
      </c>
      <c r="H325" s="678" t="s">
        <v>1160</v>
      </c>
      <c r="I325" s="678" t="s">
        <v>1958</v>
      </c>
    </row>
    <row r="326" spans="5:9" s="677" customFormat="1" ht="30" x14ac:dyDescent="0.25">
      <c r="E326" s="678" t="s">
        <v>1959</v>
      </c>
      <c r="F326" s="678" t="s">
        <v>1200</v>
      </c>
      <c r="G326" s="678" t="s">
        <v>1199</v>
      </c>
      <c r="H326" s="678" t="s">
        <v>1165</v>
      </c>
      <c r="I326" s="678" t="s">
        <v>1960</v>
      </c>
    </row>
    <row r="327" spans="5:9" s="677" customFormat="1" x14ac:dyDescent="0.25">
      <c r="E327" s="678" t="s">
        <v>1961</v>
      </c>
      <c r="F327" s="678" t="s">
        <v>1200</v>
      </c>
      <c r="G327" s="678" t="s">
        <v>1199</v>
      </c>
      <c r="H327" s="678" t="s">
        <v>1171</v>
      </c>
      <c r="I327" s="678" t="s">
        <v>1962</v>
      </c>
    </row>
    <row r="328" spans="5:9" s="677" customFormat="1" x14ac:dyDescent="0.25">
      <c r="E328" s="678" t="s">
        <v>1963</v>
      </c>
      <c r="F328" s="678" t="s">
        <v>1200</v>
      </c>
      <c r="G328" s="678" t="s">
        <v>1199</v>
      </c>
      <c r="H328" s="678" t="s">
        <v>1176</v>
      </c>
      <c r="I328" s="678" t="s">
        <v>1964</v>
      </c>
    </row>
    <row r="329" spans="5:9" s="677" customFormat="1" x14ac:dyDescent="0.25">
      <c r="E329" s="678" t="s">
        <v>1965</v>
      </c>
      <c r="F329" s="678" t="s">
        <v>1200</v>
      </c>
      <c r="G329" s="678" t="s">
        <v>1199</v>
      </c>
      <c r="H329" s="678" t="s">
        <v>1181</v>
      </c>
      <c r="I329" s="678" t="s">
        <v>1966</v>
      </c>
    </row>
    <row r="330" spans="5:9" s="677" customFormat="1" x14ac:dyDescent="0.25">
      <c r="E330" s="678" t="s">
        <v>1967</v>
      </c>
      <c r="F330" s="678" t="s">
        <v>1200</v>
      </c>
      <c r="G330" s="678" t="s">
        <v>1199</v>
      </c>
      <c r="H330" s="678" t="s">
        <v>1186</v>
      </c>
      <c r="I330" s="678" t="s">
        <v>1968</v>
      </c>
    </row>
    <row r="331" spans="5:9" s="677" customFormat="1" x14ac:dyDescent="0.25">
      <c r="E331" s="678" t="s">
        <v>1969</v>
      </c>
      <c r="F331" s="678" t="s">
        <v>1200</v>
      </c>
      <c r="G331" s="678" t="s">
        <v>1199</v>
      </c>
      <c r="H331" s="678" t="s">
        <v>1192</v>
      </c>
      <c r="I331" s="678" t="s">
        <v>1970</v>
      </c>
    </row>
    <row r="332" spans="5:9" s="677" customFormat="1" x14ac:dyDescent="0.25">
      <c r="E332" s="678" t="s">
        <v>1971</v>
      </c>
      <c r="F332" s="678" t="s">
        <v>1200</v>
      </c>
      <c r="G332" s="678" t="s">
        <v>1199</v>
      </c>
      <c r="H332" s="678" t="s">
        <v>1197</v>
      </c>
      <c r="I332" s="678" t="s">
        <v>1972</v>
      </c>
    </row>
    <row r="333" spans="5:9" s="677" customFormat="1" x14ac:dyDescent="0.25">
      <c r="E333" s="678" t="s">
        <v>1973</v>
      </c>
      <c r="F333" s="678" t="s">
        <v>1200</v>
      </c>
      <c r="G333" s="678" t="s">
        <v>1199</v>
      </c>
      <c r="H333" s="678" t="s">
        <v>1312</v>
      </c>
      <c r="I333" s="678" t="s">
        <v>1974</v>
      </c>
    </row>
    <row r="334" spans="5:9" s="677" customFormat="1" x14ac:dyDescent="0.25">
      <c r="E334" s="678" t="s">
        <v>1975</v>
      </c>
      <c r="F334" s="678" t="s">
        <v>1200</v>
      </c>
      <c r="G334" s="678" t="s">
        <v>1199</v>
      </c>
      <c r="H334" s="678" t="s">
        <v>1314</v>
      </c>
      <c r="I334" s="678" t="s">
        <v>1976</v>
      </c>
    </row>
    <row r="335" spans="5:9" s="677" customFormat="1" ht="60" x14ac:dyDescent="0.25">
      <c r="E335" s="678" t="s">
        <v>1977</v>
      </c>
      <c r="F335" s="678" t="s">
        <v>1200</v>
      </c>
      <c r="G335" s="678" t="s">
        <v>1199</v>
      </c>
      <c r="H335" s="678" t="s">
        <v>1316</v>
      </c>
      <c r="I335" s="678" t="s">
        <v>1978</v>
      </c>
    </row>
    <row r="336" spans="5:9" s="677" customFormat="1" x14ac:dyDescent="0.25">
      <c r="E336" s="678" t="s">
        <v>1979</v>
      </c>
      <c r="F336" s="678" t="s">
        <v>1200</v>
      </c>
      <c r="G336" s="678" t="s">
        <v>1199</v>
      </c>
      <c r="H336" s="678" t="s">
        <v>1319</v>
      </c>
      <c r="I336" s="678" t="s">
        <v>1199</v>
      </c>
    </row>
    <row r="337" spans="5:9" s="677" customFormat="1" x14ac:dyDescent="0.25">
      <c r="E337" s="678" t="s">
        <v>1980</v>
      </c>
      <c r="F337" s="678" t="s">
        <v>1200</v>
      </c>
      <c r="G337" s="678" t="s">
        <v>1199</v>
      </c>
      <c r="H337" s="678" t="s">
        <v>1322</v>
      </c>
      <c r="I337" s="678" t="s">
        <v>1981</v>
      </c>
    </row>
    <row r="338" spans="5:9" s="677" customFormat="1" x14ac:dyDescent="0.25">
      <c r="E338" s="678" t="s">
        <v>1982</v>
      </c>
      <c r="F338" s="678" t="s">
        <v>1200</v>
      </c>
      <c r="G338" s="678" t="s">
        <v>1199</v>
      </c>
      <c r="H338" s="678" t="s">
        <v>1325</v>
      </c>
      <c r="I338" s="678" t="s">
        <v>1983</v>
      </c>
    </row>
    <row r="339" spans="5:9" s="677" customFormat="1" ht="30" x14ac:dyDescent="0.25">
      <c r="E339" s="678" t="s">
        <v>1984</v>
      </c>
      <c r="F339" s="678" t="s">
        <v>1200</v>
      </c>
      <c r="G339" s="678" t="s">
        <v>1199</v>
      </c>
      <c r="H339" s="678" t="s">
        <v>1328</v>
      </c>
      <c r="I339" s="678" t="s">
        <v>1985</v>
      </c>
    </row>
    <row r="340" spans="5:9" s="677" customFormat="1" x14ac:dyDescent="0.25">
      <c r="E340" s="678" t="s">
        <v>1986</v>
      </c>
      <c r="F340" s="678" t="s">
        <v>1200</v>
      </c>
      <c r="G340" s="678" t="s">
        <v>1199</v>
      </c>
      <c r="H340" s="678" t="s">
        <v>1331</v>
      </c>
      <c r="I340" s="678" t="s">
        <v>1987</v>
      </c>
    </row>
    <row r="341" spans="5:9" s="677" customFormat="1" x14ac:dyDescent="0.25">
      <c r="E341" s="678" t="s">
        <v>1988</v>
      </c>
      <c r="F341" s="678" t="s">
        <v>1200</v>
      </c>
      <c r="G341" s="678" t="s">
        <v>1199</v>
      </c>
      <c r="H341" s="678" t="s">
        <v>1333</v>
      </c>
      <c r="I341" s="678" t="s">
        <v>1989</v>
      </c>
    </row>
    <row r="342" spans="5:9" s="677" customFormat="1" x14ac:dyDescent="0.25">
      <c r="E342" s="678" t="s">
        <v>1990</v>
      </c>
      <c r="F342" s="678" t="s">
        <v>1200</v>
      </c>
      <c r="G342" s="678" t="s">
        <v>1199</v>
      </c>
      <c r="H342" s="678" t="s">
        <v>1336</v>
      </c>
      <c r="I342" s="678" t="s">
        <v>1991</v>
      </c>
    </row>
    <row r="343" spans="5:9" s="677" customFormat="1" x14ac:dyDescent="0.25">
      <c r="E343" s="678" t="s">
        <v>1992</v>
      </c>
      <c r="F343" s="678" t="s">
        <v>1200</v>
      </c>
      <c r="G343" s="678" t="s">
        <v>1199</v>
      </c>
      <c r="H343" s="678" t="s">
        <v>1339</v>
      </c>
      <c r="I343" s="678" t="s">
        <v>1343</v>
      </c>
    </row>
    <row r="344" spans="5:9" s="677" customFormat="1" x14ac:dyDescent="0.25">
      <c r="E344" s="678" t="s">
        <v>1993</v>
      </c>
      <c r="F344" s="678" t="s">
        <v>1200</v>
      </c>
      <c r="G344" s="678" t="s">
        <v>1199</v>
      </c>
      <c r="H344" s="678" t="s">
        <v>1342</v>
      </c>
      <c r="I344" s="678" t="s">
        <v>1994</v>
      </c>
    </row>
    <row r="345" spans="5:9" s="677" customFormat="1" x14ac:dyDescent="0.25">
      <c r="E345" s="678" t="s">
        <v>1995</v>
      </c>
      <c r="F345" s="678" t="s">
        <v>1200</v>
      </c>
      <c r="G345" s="678" t="s">
        <v>1199</v>
      </c>
      <c r="H345" s="678" t="s">
        <v>1345</v>
      </c>
      <c r="I345" s="678" t="s">
        <v>1919</v>
      </c>
    </row>
    <row r="346" spans="5:9" s="677" customFormat="1" ht="30" x14ac:dyDescent="0.25">
      <c r="E346" s="678" t="s">
        <v>1996</v>
      </c>
      <c r="F346" s="678" t="s">
        <v>1200</v>
      </c>
      <c r="G346" s="678" t="s">
        <v>1199</v>
      </c>
      <c r="H346" s="678" t="s">
        <v>1348</v>
      </c>
      <c r="I346" s="678" t="s">
        <v>1997</v>
      </c>
    </row>
    <row r="347" spans="5:9" s="677" customFormat="1" x14ac:dyDescent="0.25">
      <c r="E347" s="678" t="s">
        <v>1998</v>
      </c>
      <c r="F347" s="678" t="s">
        <v>1200</v>
      </c>
      <c r="G347" s="678" t="s">
        <v>1199</v>
      </c>
      <c r="H347" s="678" t="s">
        <v>1351</v>
      </c>
      <c r="I347" s="678" t="s">
        <v>1999</v>
      </c>
    </row>
    <row r="348" spans="5:9" s="677" customFormat="1" x14ac:dyDescent="0.25">
      <c r="E348" s="678" t="s">
        <v>2000</v>
      </c>
      <c r="F348" s="678" t="s">
        <v>1200</v>
      </c>
      <c r="G348" s="678" t="s">
        <v>1199</v>
      </c>
      <c r="H348" s="678" t="s">
        <v>1354</v>
      </c>
      <c r="I348" s="678" t="s">
        <v>2001</v>
      </c>
    </row>
    <row r="349" spans="5:9" s="677" customFormat="1" x14ac:dyDescent="0.25">
      <c r="E349" s="678" t="s">
        <v>2002</v>
      </c>
      <c r="F349" s="678" t="s">
        <v>1200</v>
      </c>
      <c r="G349" s="678" t="s">
        <v>1199</v>
      </c>
      <c r="H349" s="678" t="s">
        <v>1357</v>
      </c>
      <c r="I349" s="678" t="s">
        <v>2003</v>
      </c>
    </row>
    <row r="350" spans="5:9" s="677" customFormat="1" ht="30" x14ac:dyDescent="0.25">
      <c r="E350" s="678" t="s">
        <v>2004</v>
      </c>
      <c r="F350" s="678" t="s">
        <v>1200</v>
      </c>
      <c r="G350" s="678" t="s">
        <v>1199</v>
      </c>
      <c r="H350" s="678" t="s">
        <v>1360</v>
      </c>
      <c r="I350" s="678" t="s">
        <v>2005</v>
      </c>
    </row>
    <row r="351" spans="5:9" s="677" customFormat="1" x14ac:dyDescent="0.25">
      <c r="E351" s="678" t="s">
        <v>2006</v>
      </c>
      <c r="F351" s="678" t="s">
        <v>1200</v>
      </c>
      <c r="G351" s="678" t="s">
        <v>1199</v>
      </c>
      <c r="H351" s="678" t="s">
        <v>1363</v>
      </c>
      <c r="I351" s="678" t="s">
        <v>2007</v>
      </c>
    </row>
    <row r="352" spans="5:9" s="677" customFormat="1" ht="30" x14ac:dyDescent="0.25">
      <c r="E352" s="678" t="s">
        <v>2008</v>
      </c>
      <c r="F352" s="678" t="s">
        <v>1200</v>
      </c>
      <c r="G352" s="678" t="s">
        <v>1199</v>
      </c>
      <c r="H352" s="678" t="s">
        <v>1366</v>
      </c>
      <c r="I352" s="678" t="s">
        <v>2009</v>
      </c>
    </row>
    <row r="353" spans="5:9" s="677" customFormat="1" ht="30" x14ac:dyDescent="0.25">
      <c r="E353" s="678" t="s">
        <v>2010</v>
      </c>
      <c r="F353" s="678" t="s">
        <v>1200</v>
      </c>
      <c r="G353" s="678" t="s">
        <v>1199</v>
      </c>
      <c r="H353" s="678" t="s">
        <v>1369</v>
      </c>
      <c r="I353" s="678" t="s">
        <v>2011</v>
      </c>
    </row>
    <row r="354" spans="5:9" s="677" customFormat="1" ht="30" x14ac:dyDescent="0.25">
      <c r="E354" s="678" t="s">
        <v>2012</v>
      </c>
      <c r="F354" s="678" t="s">
        <v>1200</v>
      </c>
      <c r="G354" s="678" t="s">
        <v>1199</v>
      </c>
      <c r="H354" s="678" t="s">
        <v>1372</v>
      </c>
      <c r="I354" s="678" t="s">
        <v>2013</v>
      </c>
    </row>
    <row r="355" spans="5:9" s="677" customFormat="1" x14ac:dyDescent="0.25">
      <c r="E355" s="678" t="s">
        <v>2014</v>
      </c>
      <c r="F355" s="678" t="s">
        <v>1200</v>
      </c>
      <c r="G355" s="678" t="s">
        <v>1199</v>
      </c>
      <c r="H355" s="678" t="s">
        <v>1375</v>
      </c>
      <c r="I355" s="678" t="s">
        <v>2015</v>
      </c>
    </row>
    <row r="356" spans="5:9" s="677" customFormat="1" ht="30" x14ac:dyDescent="0.25">
      <c r="E356" s="678" t="s">
        <v>2016</v>
      </c>
      <c r="F356" s="678" t="s">
        <v>1200</v>
      </c>
      <c r="G356" s="678" t="s">
        <v>1199</v>
      </c>
      <c r="H356" s="678" t="s">
        <v>1378</v>
      </c>
      <c r="I356" s="678" t="s">
        <v>2017</v>
      </c>
    </row>
    <row r="357" spans="5:9" s="677" customFormat="1" ht="30" x14ac:dyDescent="0.25">
      <c r="E357" s="678" t="s">
        <v>2018</v>
      </c>
      <c r="F357" s="678" t="s">
        <v>1200</v>
      </c>
      <c r="G357" s="678" t="s">
        <v>1199</v>
      </c>
      <c r="H357" s="678" t="s">
        <v>1381</v>
      </c>
      <c r="I357" s="678" t="s">
        <v>2019</v>
      </c>
    </row>
    <row r="358" spans="5:9" s="677" customFormat="1" ht="30" x14ac:dyDescent="0.25">
      <c r="E358" s="678" t="s">
        <v>2020</v>
      </c>
      <c r="F358" s="678" t="s">
        <v>1200</v>
      </c>
      <c r="G358" s="678" t="s">
        <v>1199</v>
      </c>
      <c r="H358" s="678" t="s">
        <v>1384</v>
      </c>
      <c r="I358" s="678" t="s">
        <v>2021</v>
      </c>
    </row>
    <row r="359" spans="5:9" s="677" customFormat="1" x14ac:dyDescent="0.25">
      <c r="E359" s="678" t="s">
        <v>2022</v>
      </c>
      <c r="F359" s="678" t="s">
        <v>1200</v>
      </c>
      <c r="G359" s="678" t="s">
        <v>1199</v>
      </c>
      <c r="H359" s="678" t="s">
        <v>1387</v>
      </c>
      <c r="I359" s="678" t="s">
        <v>2023</v>
      </c>
    </row>
    <row r="360" spans="5:9" s="677" customFormat="1" x14ac:dyDescent="0.25">
      <c r="E360" s="678" t="s">
        <v>2024</v>
      </c>
      <c r="F360" s="678" t="s">
        <v>1200</v>
      </c>
      <c r="G360" s="678" t="s">
        <v>1199</v>
      </c>
      <c r="H360" s="678" t="s">
        <v>1485</v>
      </c>
      <c r="I360" s="678" t="s">
        <v>2025</v>
      </c>
    </row>
    <row r="361" spans="5:9" s="677" customFormat="1" x14ac:dyDescent="0.25">
      <c r="E361" s="678" t="s">
        <v>2026</v>
      </c>
      <c r="F361" s="678" t="s">
        <v>1200</v>
      </c>
      <c r="G361" s="678" t="s">
        <v>1199</v>
      </c>
      <c r="H361" s="678" t="s">
        <v>1488</v>
      </c>
      <c r="I361" s="678" t="s">
        <v>2027</v>
      </c>
    </row>
    <row r="362" spans="5:9" s="677" customFormat="1" x14ac:dyDescent="0.25">
      <c r="E362" s="678" t="s">
        <v>2028</v>
      </c>
      <c r="F362" s="678" t="s">
        <v>1200</v>
      </c>
      <c r="G362" s="678" t="s">
        <v>1199</v>
      </c>
      <c r="H362" s="678" t="s">
        <v>1491</v>
      </c>
      <c r="I362" s="678" t="s">
        <v>2029</v>
      </c>
    </row>
    <row r="363" spans="5:9" s="677" customFormat="1" ht="30" x14ac:dyDescent="0.25">
      <c r="E363" s="678" t="s">
        <v>2030</v>
      </c>
      <c r="F363" s="678" t="s">
        <v>1200</v>
      </c>
      <c r="G363" s="678" t="s">
        <v>1199</v>
      </c>
      <c r="H363" s="678" t="s">
        <v>1494</v>
      </c>
      <c r="I363" s="678" t="s">
        <v>2031</v>
      </c>
    </row>
    <row r="364" spans="5:9" s="677" customFormat="1" x14ac:dyDescent="0.25">
      <c r="E364" s="678" t="s">
        <v>2032</v>
      </c>
      <c r="F364" s="678" t="s">
        <v>1200</v>
      </c>
      <c r="G364" s="678" t="s">
        <v>1199</v>
      </c>
      <c r="H364" s="678" t="s">
        <v>1497</v>
      </c>
      <c r="I364" s="678" t="s">
        <v>2033</v>
      </c>
    </row>
    <row r="365" spans="5:9" s="677" customFormat="1" x14ac:dyDescent="0.25">
      <c r="E365" s="678" t="s">
        <v>2034</v>
      </c>
      <c r="F365" s="678" t="s">
        <v>1200</v>
      </c>
      <c r="G365" s="678" t="s">
        <v>1199</v>
      </c>
      <c r="H365" s="678" t="s">
        <v>1500</v>
      </c>
      <c r="I365" s="678" t="s">
        <v>2035</v>
      </c>
    </row>
    <row r="366" spans="5:9" s="677" customFormat="1" x14ac:dyDescent="0.25">
      <c r="E366" s="678" t="s">
        <v>2036</v>
      </c>
      <c r="F366" s="678" t="s">
        <v>1200</v>
      </c>
      <c r="G366" s="678" t="s">
        <v>1199</v>
      </c>
      <c r="H366" s="678" t="s">
        <v>1503</v>
      </c>
      <c r="I366" s="678" t="s">
        <v>2037</v>
      </c>
    </row>
    <row r="367" spans="5:9" s="677" customFormat="1" x14ac:dyDescent="0.25">
      <c r="E367" s="678" t="s">
        <v>2038</v>
      </c>
      <c r="F367" s="678" t="s">
        <v>1200</v>
      </c>
      <c r="G367" s="678" t="s">
        <v>1199</v>
      </c>
      <c r="H367" s="678" t="s">
        <v>1506</v>
      </c>
      <c r="I367" s="678" t="s">
        <v>2039</v>
      </c>
    </row>
    <row r="368" spans="5:9" s="677" customFormat="1" ht="30" x14ac:dyDescent="0.25">
      <c r="E368" s="678" t="s">
        <v>2040</v>
      </c>
      <c r="F368" s="678" t="s">
        <v>1204</v>
      </c>
      <c r="G368" s="678" t="s">
        <v>1203</v>
      </c>
      <c r="H368" s="678" t="s">
        <v>1146</v>
      </c>
      <c r="I368" s="678" t="s">
        <v>2041</v>
      </c>
    </row>
    <row r="369" spans="5:9" s="677" customFormat="1" x14ac:dyDescent="0.25">
      <c r="E369" s="678" t="s">
        <v>2042</v>
      </c>
      <c r="F369" s="678" t="s">
        <v>1204</v>
      </c>
      <c r="G369" s="678" t="s">
        <v>1203</v>
      </c>
      <c r="H369" s="678" t="s">
        <v>1148</v>
      </c>
      <c r="I369" s="678" t="s">
        <v>2043</v>
      </c>
    </row>
    <row r="370" spans="5:9" s="677" customFormat="1" ht="30" x14ac:dyDescent="0.25">
      <c r="E370" s="678" t="s">
        <v>2044</v>
      </c>
      <c r="F370" s="678" t="s">
        <v>1204</v>
      </c>
      <c r="G370" s="678" t="s">
        <v>1203</v>
      </c>
      <c r="H370" s="678" t="s">
        <v>1154</v>
      </c>
      <c r="I370" s="678" t="s">
        <v>2045</v>
      </c>
    </row>
    <row r="371" spans="5:9" s="677" customFormat="1" ht="30" x14ac:dyDescent="0.25">
      <c r="E371" s="678" t="s">
        <v>2046</v>
      </c>
      <c r="F371" s="678" t="s">
        <v>1204</v>
      </c>
      <c r="G371" s="678" t="s">
        <v>1203</v>
      </c>
      <c r="H371" s="678" t="s">
        <v>1160</v>
      </c>
      <c r="I371" s="678" t="s">
        <v>2047</v>
      </c>
    </row>
    <row r="372" spans="5:9" s="677" customFormat="1" x14ac:dyDescent="0.25">
      <c r="E372" s="678" t="s">
        <v>2048</v>
      </c>
      <c r="F372" s="678" t="s">
        <v>1204</v>
      </c>
      <c r="G372" s="678" t="s">
        <v>1203</v>
      </c>
      <c r="H372" s="678" t="s">
        <v>1165</v>
      </c>
      <c r="I372" s="678" t="s">
        <v>2049</v>
      </c>
    </row>
    <row r="373" spans="5:9" s="677" customFormat="1" x14ac:dyDescent="0.25">
      <c r="E373" s="678" t="s">
        <v>2050</v>
      </c>
      <c r="F373" s="678" t="s">
        <v>1204</v>
      </c>
      <c r="G373" s="678" t="s">
        <v>1203</v>
      </c>
      <c r="H373" s="678" t="s">
        <v>1171</v>
      </c>
      <c r="I373" s="678" t="s">
        <v>2051</v>
      </c>
    </row>
    <row r="374" spans="5:9" s="677" customFormat="1" x14ac:dyDescent="0.25">
      <c r="E374" s="678" t="s">
        <v>2052</v>
      </c>
      <c r="F374" s="678" t="s">
        <v>1204</v>
      </c>
      <c r="G374" s="678" t="s">
        <v>1203</v>
      </c>
      <c r="H374" s="678" t="s">
        <v>1176</v>
      </c>
      <c r="I374" s="678" t="s">
        <v>2053</v>
      </c>
    </row>
    <row r="375" spans="5:9" s="677" customFormat="1" ht="30" x14ac:dyDescent="0.25">
      <c r="E375" s="678" t="s">
        <v>2054</v>
      </c>
      <c r="F375" s="678" t="s">
        <v>1204</v>
      </c>
      <c r="G375" s="678" t="s">
        <v>1203</v>
      </c>
      <c r="H375" s="678" t="s">
        <v>1181</v>
      </c>
      <c r="I375" s="678" t="s">
        <v>2055</v>
      </c>
    </row>
    <row r="376" spans="5:9" s="677" customFormat="1" ht="30" x14ac:dyDescent="0.25">
      <c r="E376" s="678" t="s">
        <v>2056</v>
      </c>
      <c r="F376" s="678" t="s">
        <v>1204</v>
      </c>
      <c r="G376" s="678" t="s">
        <v>1203</v>
      </c>
      <c r="H376" s="678" t="s">
        <v>1186</v>
      </c>
      <c r="I376" s="678" t="s">
        <v>2057</v>
      </c>
    </row>
    <row r="377" spans="5:9" s="677" customFormat="1" x14ac:dyDescent="0.25">
      <c r="E377" s="678" t="s">
        <v>2058</v>
      </c>
      <c r="F377" s="678" t="s">
        <v>1204</v>
      </c>
      <c r="G377" s="678" t="s">
        <v>1203</v>
      </c>
      <c r="H377" s="678" t="s">
        <v>1192</v>
      </c>
      <c r="I377" s="678" t="s">
        <v>2059</v>
      </c>
    </row>
    <row r="378" spans="5:9" s="677" customFormat="1" ht="30" x14ac:dyDescent="0.25">
      <c r="E378" s="678" t="s">
        <v>2060</v>
      </c>
      <c r="F378" s="678" t="s">
        <v>1204</v>
      </c>
      <c r="G378" s="678" t="s">
        <v>1203</v>
      </c>
      <c r="H378" s="678" t="s">
        <v>1197</v>
      </c>
      <c r="I378" s="678" t="s">
        <v>2061</v>
      </c>
    </row>
    <row r="379" spans="5:9" s="677" customFormat="1" ht="30" x14ac:dyDescent="0.25">
      <c r="E379" s="678" t="s">
        <v>2062</v>
      </c>
      <c r="F379" s="678" t="s">
        <v>1204</v>
      </c>
      <c r="G379" s="678" t="s">
        <v>1203</v>
      </c>
      <c r="H379" s="678" t="s">
        <v>1312</v>
      </c>
      <c r="I379" s="678" t="s">
        <v>2063</v>
      </c>
    </row>
    <row r="380" spans="5:9" s="677" customFormat="1" x14ac:dyDescent="0.25">
      <c r="E380" s="678" t="s">
        <v>2064</v>
      </c>
      <c r="F380" s="678" t="s">
        <v>1204</v>
      </c>
      <c r="G380" s="678" t="s">
        <v>1203</v>
      </c>
      <c r="H380" s="678" t="s">
        <v>1314</v>
      </c>
      <c r="I380" s="678" t="s">
        <v>2065</v>
      </c>
    </row>
    <row r="381" spans="5:9" s="677" customFormat="1" x14ac:dyDescent="0.25">
      <c r="E381" s="678" t="s">
        <v>2066</v>
      </c>
      <c r="F381" s="678" t="s">
        <v>1204</v>
      </c>
      <c r="G381" s="678" t="s">
        <v>1203</v>
      </c>
      <c r="H381" s="678" t="s">
        <v>1316</v>
      </c>
      <c r="I381" s="678" t="s">
        <v>1872</v>
      </c>
    </row>
    <row r="382" spans="5:9" s="677" customFormat="1" ht="30" x14ac:dyDescent="0.25">
      <c r="E382" s="678" t="s">
        <v>2067</v>
      </c>
      <c r="F382" s="678" t="s">
        <v>1204</v>
      </c>
      <c r="G382" s="678" t="s">
        <v>1203</v>
      </c>
      <c r="H382" s="678" t="s">
        <v>1319</v>
      </c>
      <c r="I382" s="678" t="s">
        <v>2068</v>
      </c>
    </row>
    <row r="383" spans="5:9" s="677" customFormat="1" ht="45" x14ac:dyDescent="0.25">
      <c r="E383" s="678" t="s">
        <v>2069</v>
      </c>
      <c r="F383" s="678" t="s">
        <v>1204</v>
      </c>
      <c r="G383" s="678" t="s">
        <v>1203</v>
      </c>
      <c r="H383" s="678" t="s">
        <v>1322</v>
      </c>
      <c r="I383" s="678" t="s">
        <v>2070</v>
      </c>
    </row>
    <row r="384" spans="5:9" s="677" customFormat="1" x14ac:dyDescent="0.25">
      <c r="E384" s="678" t="s">
        <v>2071</v>
      </c>
      <c r="F384" s="678" t="s">
        <v>1204</v>
      </c>
      <c r="G384" s="678" t="s">
        <v>1203</v>
      </c>
      <c r="H384" s="678" t="s">
        <v>1325</v>
      </c>
      <c r="I384" s="678" t="s">
        <v>2072</v>
      </c>
    </row>
    <row r="385" spans="5:9" s="677" customFormat="1" x14ac:dyDescent="0.25">
      <c r="E385" s="678" t="s">
        <v>2073</v>
      </c>
      <c r="F385" s="678" t="s">
        <v>1204</v>
      </c>
      <c r="G385" s="678" t="s">
        <v>1203</v>
      </c>
      <c r="H385" s="678" t="s">
        <v>1328</v>
      </c>
      <c r="I385" s="678" t="s">
        <v>2074</v>
      </c>
    </row>
    <row r="386" spans="5:9" s="677" customFormat="1" x14ac:dyDescent="0.25">
      <c r="E386" s="678" t="s">
        <v>2075</v>
      </c>
      <c r="F386" s="678" t="s">
        <v>1204</v>
      </c>
      <c r="G386" s="678" t="s">
        <v>1203</v>
      </c>
      <c r="H386" s="678" t="s">
        <v>1331</v>
      </c>
      <c r="I386" s="678" t="s">
        <v>2076</v>
      </c>
    </row>
    <row r="387" spans="5:9" s="677" customFormat="1" x14ac:dyDescent="0.25">
      <c r="E387" s="678" t="s">
        <v>2077</v>
      </c>
      <c r="F387" s="678" t="s">
        <v>1204</v>
      </c>
      <c r="G387" s="678" t="s">
        <v>1203</v>
      </c>
      <c r="H387" s="678" t="s">
        <v>1333</v>
      </c>
      <c r="I387" s="678" t="s">
        <v>2078</v>
      </c>
    </row>
    <row r="388" spans="5:9" s="677" customFormat="1" ht="30" x14ac:dyDescent="0.25">
      <c r="E388" s="678" t="s">
        <v>2079</v>
      </c>
      <c r="F388" s="678" t="s">
        <v>1204</v>
      </c>
      <c r="G388" s="678" t="s">
        <v>1203</v>
      </c>
      <c r="H388" s="678" t="s">
        <v>1336</v>
      </c>
      <c r="I388" s="678" t="s">
        <v>2080</v>
      </c>
    </row>
    <row r="389" spans="5:9" s="677" customFormat="1" ht="30" x14ac:dyDescent="0.25">
      <c r="E389" s="678" t="s">
        <v>2081</v>
      </c>
      <c r="F389" s="678" t="s">
        <v>1204</v>
      </c>
      <c r="G389" s="678" t="s">
        <v>1203</v>
      </c>
      <c r="H389" s="678" t="s">
        <v>1339</v>
      </c>
      <c r="I389" s="678" t="s">
        <v>2082</v>
      </c>
    </row>
    <row r="390" spans="5:9" s="677" customFormat="1" x14ac:dyDescent="0.25">
      <c r="E390" s="678" t="s">
        <v>2083</v>
      </c>
      <c r="F390" s="678" t="s">
        <v>1204</v>
      </c>
      <c r="G390" s="678" t="s">
        <v>1203</v>
      </c>
      <c r="H390" s="678" t="s">
        <v>1342</v>
      </c>
      <c r="I390" s="678" t="s">
        <v>2084</v>
      </c>
    </row>
    <row r="391" spans="5:9" s="677" customFormat="1" x14ac:dyDescent="0.25">
      <c r="E391" s="678" t="s">
        <v>2085</v>
      </c>
      <c r="F391" s="678" t="s">
        <v>1204</v>
      </c>
      <c r="G391" s="678" t="s">
        <v>1203</v>
      </c>
      <c r="H391" s="678" t="s">
        <v>1345</v>
      </c>
      <c r="I391" s="678" t="s">
        <v>2086</v>
      </c>
    </row>
    <row r="392" spans="5:9" s="677" customFormat="1" x14ac:dyDescent="0.25">
      <c r="E392" s="678" t="s">
        <v>2087</v>
      </c>
      <c r="F392" s="678" t="s">
        <v>1204</v>
      </c>
      <c r="G392" s="678" t="s">
        <v>1203</v>
      </c>
      <c r="H392" s="678" t="s">
        <v>1348</v>
      </c>
      <c r="I392" s="678" t="s">
        <v>2088</v>
      </c>
    </row>
    <row r="393" spans="5:9" s="677" customFormat="1" ht="30" x14ac:dyDescent="0.25">
      <c r="E393" s="678" t="s">
        <v>2089</v>
      </c>
      <c r="F393" s="678" t="s">
        <v>1204</v>
      </c>
      <c r="G393" s="678" t="s">
        <v>1203</v>
      </c>
      <c r="H393" s="678" t="s">
        <v>1351</v>
      </c>
      <c r="I393" s="678" t="s">
        <v>2090</v>
      </c>
    </row>
    <row r="394" spans="5:9" s="677" customFormat="1" ht="30" x14ac:dyDescent="0.25">
      <c r="E394" s="678" t="s">
        <v>2091</v>
      </c>
      <c r="F394" s="678" t="s">
        <v>1204</v>
      </c>
      <c r="G394" s="678" t="s">
        <v>1203</v>
      </c>
      <c r="H394" s="678" t="s">
        <v>1354</v>
      </c>
      <c r="I394" s="678" t="s">
        <v>2092</v>
      </c>
    </row>
    <row r="395" spans="5:9" s="677" customFormat="1" ht="30" x14ac:dyDescent="0.25">
      <c r="E395" s="678" t="s">
        <v>2093</v>
      </c>
      <c r="F395" s="678" t="s">
        <v>1204</v>
      </c>
      <c r="G395" s="678" t="s">
        <v>1203</v>
      </c>
      <c r="H395" s="678" t="s">
        <v>1357</v>
      </c>
      <c r="I395" s="678" t="s">
        <v>2094</v>
      </c>
    </row>
    <row r="396" spans="5:9" s="677" customFormat="1" ht="30" x14ac:dyDescent="0.25">
      <c r="E396" s="678" t="s">
        <v>2095</v>
      </c>
      <c r="F396" s="678" t="s">
        <v>1204</v>
      </c>
      <c r="G396" s="678" t="s">
        <v>1203</v>
      </c>
      <c r="H396" s="678" t="s">
        <v>1360</v>
      </c>
      <c r="I396" s="678" t="s">
        <v>2096</v>
      </c>
    </row>
    <row r="397" spans="5:9" s="677" customFormat="1" ht="30" x14ac:dyDescent="0.25">
      <c r="E397" s="678" t="s">
        <v>2097</v>
      </c>
      <c r="F397" s="678" t="s">
        <v>1204</v>
      </c>
      <c r="G397" s="678" t="s">
        <v>1203</v>
      </c>
      <c r="H397" s="678" t="s">
        <v>1363</v>
      </c>
      <c r="I397" s="678" t="s">
        <v>2098</v>
      </c>
    </row>
    <row r="398" spans="5:9" s="677" customFormat="1" ht="30" x14ac:dyDescent="0.25">
      <c r="E398" s="678" t="s">
        <v>2099</v>
      </c>
      <c r="F398" s="678" t="s">
        <v>1204</v>
      </c>
      <c r="G398" s="678" t="s">
        <v>1203</v>
      </c>
      <c r="H398" s="678" t="s">
        <v>1366</v>
      </c>
      <c r="I398" s="678" t="s">
        <v>2100</v>
      </c>
    </row>
    <row r="399" spans="5:9" s="677" customFormat="1" ht="45" x14ac:dyDescent="0.25">
      <c r="E399" s="678" t="s">
        <v>2101</v>
      </c>
      <c r="F399" s="678" t="s">
        <v>1204</v>
      </c>
      <c r="G399" s="678" t="s">
        <v>1203</v>
      </c>
      <c r="H399" s="678" t="s">
        <v>1369</v>
      </c>
      <c r="I399" s="678" t="s">
        <v>2102</v>
      </c>
    </row>
    <row r="400" spans="5:9" s="677" customFormat="1" x14ac:dyDescent="0.25">
      <c r="E400" s="678" t="s">
        <v>2103</v>
      </c>
      <c r="F400" s="678" t="s">
        <v>1204</v>
      </c>
      <c r="G400" s="678" t="s">
        <v>1203</v>
      </c>
      <c r="H400" s="678" t="s">
        <v>1372</v>
      </c>
      <c r="I400" s="678" t="s">
        <v>2104</v>
      </c>
    </row>
    <row r="401" spans="5:9" s="677" customFormat="1" ht="30" x14ac:dyDescent="0.25">
      <c r="E401" s="678" t="s">
        <v>2105</v>
      </c>
      <c r="F401" s="678" t="s">
        <v>1204</v>
      </c>
      <c r="G401" s="678" t="s">
        <v>1203</v>
      </c>
      <c r="H401" s="678" t="s">
        <v>1375</v>
      </c>
      <c r="I401" s="678" t="s">
        <v>2106</v>
      </c>
    </row>
    <row r="402" spans="5:9" s="677" customFormat="1" ht="30" x14ac:dyDescent="0.25">
      <c r="E402" s="678" t="s">
        <v>2107</v>
      </c>
      <c r="F402" s="678" t="s">
        <v>1204</v>
      </c>
      <c r="G402" s="678" t="s">
        <v>1203</v>
      </c>
      <c r="H402" s="678" t="s">
        <v>1378</v>
      </c>
      <c r="I402" s="678" t="s">
        <v>2108</v>
      </c>
    </row>
    <row r="403" spans="5:9" s="677" customFormat="1" x14ac:dyDescent="0.25">
      <c r="E403" s="678" t="s">
        <v>2109</v>
      </c>
      <c r="F403" s="678" t="s">
        <v>1204</v>
      </c>
      <c r="G403" s="678" t="s">
        <v>1203</v>
      </c>
      <c r="H403" s="678" t="s">
        <v>1381</v>
      </c>
      <c r="I403" s="678" t="s">
        <v>2110</v>
      </c>
    </row>
    <row r="404" spans="5:9" s="677" customFormat="1" ht="30" x14ac:dyDescent="0.25">
      <c r="E404" s="678" t="s">
        <v>2111</v>
      </c>
      <c r="F404" s="678" t="s">
        <v>1204</v>
      </c>
      <c r="G404" s="678" t="s">
        <v>1203</v>
      </c>
      <c r="H404" s="678" t="s">
        <v>1384</v>
      </c>
      <c r="I404" s="678" t="s">
        <v>2112</v>
      </c>
    </row>
    <row r="405" spans="5:9" s="677" customFormat="1" ht="30" x14ac:dyDescent="0.25">
      <c r="E405" s="678" t="s">
        <v>2113</v>
      </c>
      <c r="F405" s="678" t="s">
        <v>1204</v>
      </c>
      <c r="G405" s="678" t="s">
        <v>1203</v>
      </c>
      <c r="H405" s="678" t="s">
        <v>1387</v>
      </c>
      <c r="I405" s="678" t="s">
        <v>2114</v>
      </c>
    </row>
    <row r="406" spans="5:9" s="677" customFormat="1" x14ac:dyDescent="0.25">
      <c r="E406" s="678" t="s">
        <v>2115</v>
      </c>
      <c r="F406" s="678" t="s">
        <v>1204</v>
      </c>
      <c r="G406" s="678" t="s">
        <v>1203</v>
      </c>
      <c r="H406" s="678" t="s">
        <v>1485</v>
      </c>
      <c r="I406" s="678" t="s">
        <v>2116</v>
      </c>
    </row>
    <row r="407" spans="5:9" s="677" customFormat="1" x14ac:dyDescent="0.25">
      <c r="E407" s="678" t="s">
        <v>2117</v>
      </c>
      <c r="F407" s="678" t="s">
        <v>1204</v>
      </c>
      <c r="G407" s="678" t="s">
        <v>1203</v>
      </c>
      <c r="H407" s="678" t="s">
        <v>1488</v>
      </c>
      <c r="I407" s="678" t="s">
        <v>2118</v>
      </c>
    </row>
    <row r="408" spans="5:9" s="677" customFormat="1" x14ac:dyDescent="0.25">
      <c r="E408" s="678" t="s">
        <v>2119</v>
      </c>
      <c r="F408" s="678" t="s">
        <v>1204</v>
      </c>
      <c r="G408" s="678" t="s">
        <v>1203</v>
      </c>
      <c r="H408" s="678" t="s">
        <v>1491</v>
      </c>
      <c r="I408" s="678" t="s">
        <v>2120</v>
      </c>
    </row>
    <row r="409" spans="5:9" s="677" customFormat="1" ht="30" x14ac:dyDescent="0.25">
      <c r="E409" s="678" t="s">
        <v>2121</v>
      </c>
      <c r="F409" s="678" t="s">
        <v>1204</v>
      </c>
      <c r="G409" s="678" t="s">
        <v>1203</v>
      </c>
      <c r="H409" s="678" t="s">
        <v>1494</v>
      </c>
      <c r="I409" s="678" t="s">
        <v>2122</v>
      </c>
    </row>
    <row r="410" spans="5:9" s="677" customFormat="1" x14ac:dyDescent="0.25">
      <c r="E410" s="678" t="s">
        <v>2123</v>
      </c>
      <c r="F410" s="678" t="s">
        <v>1204</v>
      </c>
      <c r="G410" s="678" t="s">
        <v>1203</v>
      </c>
      <c r="H410" s="678" t="s">
        <v>1497</v>
      </c>
      <c r="I410" s="678" t="s">
        <v>2124</v>
      </c>
    </row>
    <row r="411" spans="5:9" s="677" customFormat="1" x14ac:dyDescent="0.25">
      <c r="E411" s="678" t="s">
        <v>2125</v>
      </c>
      <c r="F411" s="678" t="s">
        <v>1204</v>
      </c>
      <c r="G411" s="678" t="s">
        <v>1203</v>
      </c>
      <c r="H411" s="678" t="s">
        <v>1500</v>
      </c>
      <c r="I411" s="678" t="s">
        <v>2126</v>
      </c>
    </row>
    <row r="412" spans="5:9" s="677" customFormat="1" x14ac:dyDescent="0.25">
      <c r="E412" s="678" t="s">
        <v>2127</v>
      </c>
      <c r="F412" s="678" t="s">
        <v>1204</v>
      </c>
      <c r="G412" s="678" t="s">
        <v>1203</v>
      </c>
      <c r="H412" s="678" t="s">
        <v>1503</v>
      </c>
      <c r="I412" s="678" t="s">
        <v>2128</v>
      </c>
    </row>
    <row r="413" spans="5:9" s="677" customFormat="1" x14ac:dyDescent="0.25">
      <c r="E413" s="678" t="s">
        <v>2129</v>
      </c>
      <c r="F413" s="678" t="s">
        <v>1204</v>
      </c>
      <c r="G413" s="678" t="s">
        <v>1203</v>
      </c>
      <c r="H413" s="678" t="s">
        <v>1506</v>
      </c>
      <c r="I413" s="678" t="s">
        <v>2130</v>
      </c>
    </row>
    <row r="414" spans="5:9" s="677" customFormat="1" ht="30" x14ac:dyDescent="0.25">
      <c r="E414" s="678" t="s">
        <v>2131</v>
      </c>
      <c r="F414" s="678" t="s">
        <v>1204</v>
      </c>
      <c r="G414" s="678" t="s">
        <v>1203</v>
      </c>
      <c r="H414" s="678" t="s">
        <v>1509</v>
      </c>
      <c r="I414" s="678" t="s">
        <v>2132</v>
      </c>
    </row>
    <row r="415" spans="5:9" s="677" customFormat="1" x14ac:dyDescent="0.25">
      <c r="E415" s="678" t="s">
        <v>2133</v>
      </c>
      <c r="F415" s="678" t="s">
        <v>1204</v>
      </c>
      <c r="G415" s="678" t="s">
        <v>1203</v>
      </c>
      <c r="H415" s="678" t="s">
        <v>1512</v>
      </c>
      <c r="I415" s="678" t="s">
        <v>2134</v>
      </c>
    </row>
    <row r="416" spans="5:9" s="677" customFormat="1" x14ac:dyDescent="0.25">
      <c r="E416" s="678" t="s">
        <v>2135</v>
      </c>
      <c r="F416" s="678" t="s">
        <v>1204</v>
      </c>
      <c r="G416" s="678" t="s">
        <v>1203</v>
      </c>
      <c r="H416" s="678" t="s">
        <v>1514</v>
      </c>
      <c r="I416" s="678" t="s">
        <v>2136</v>
      </c>
    </row>
    <row r="417" spans="5:9" s="677" customFormat="1" x14ac:dyDescent="0.25">
      <c r="E417" s="678" t="s">
        <v>2137</v>
      </c>
      <c r="F417" s="678" t="s">
        <v>1204</v>
      </c>
      <c r="G417" s="678" t="s">
        <v>1203</v>
      </c>
      <c r="H417" s="678" t="s">
        <v>1517</v>
      </c>
      <c r="I417" s="678" t="s">
        <v>2138</v>
      </c>
    </row>
    <row r="418" spans="5:9" s="677" customFormat="1" x14ac:dyDescent="0.25">
      <c r="E418" s="678" t="s">
        <v>2139</v>
      </c>
      <c r="F418" s="678" t="s">
        <v>1204</v>
      </c>
      <c r="G418" s="678" t="s">
        <v>1203</v>
      </c>
      <c r="H418" s="678" t="s">
        <v>1520</v>
      </c>
      <c r="I418" s="678" t="s">
        <v>2140</v>
      </c>
    </row>
    <row r="419" spans="5:9" s="677" customFormat="1" x14ac:dyDescent="0.25">
      <c r="E419" s="678" t="s">
        <v>2141</v>
      </c>
      <c r="F419" s="678" t="s">
        <v>1204</v>
      </c>
      <c r="G419" s="678" t="s">
        <v>1203</v>
      </c>
      <c r="H419" s="678" t="s">
        <v>1523</v>
      </c>
      <c r="I419" s="678" t="s">
        <v>2142</v>
      </c>
    </row>
    <row r="420" spans="5:9" s="677" customFormat="1" x14ac:dyDescent="0.25">
      <c r="E420" s="678" t="s">
        <v>2143</v>
      </c>
      <c r="F420" s="678" t="s">
        <v>1204</v>
      </c>
      <c r="G420" s="678" t="s">
        <v>1203</v>
      </c>
      <c r="H420" s="678" t="s">
        <v>1526</v>
      </c>
      <c r="I420" s="678" t="s">
        <v>2144</v>
      </c>
    </row>
    <row r="421" spans="5:9" s="677" customFormat="1" ht="30" x14ac:dyDescent="0.25">
      <c r="E421" s="678" t="s">
        <v>2145</v>
      </c>
      <c r="F421" s="678" t="s">
        <v>1204</v>
      </c>
      <c r="G421" s="678" t="s">
        <v>1203</v>
      </c>
      <c r="H421" s="678" t="s">
        <v>1529</v>
      </c>
      <c r="I421" s="678" t="s">
        <v>2146</v>
      </c>
    </row>
    <row r="422" spans="5:9" s="677" customFormat="1" x14ac:dyDescent="0.25">
      <c r="E422" s="678" t="s">
        <v>2147</v>
      </c>
      <c r="F422" s="678" t="s">
        <v>1204</v>
      </c>
      <c r="G422" s="678" t="s">
        <v>1203</v>
      </c>
      <c r="H422" s="678" t="s">
        <v>1532</v>
      </c>
      <c r="I422" s="678" t="s">
        <v>2148</v>
      </c>
    </row>
    <row r="423" spans="5:9" s="677" customFormat="1" x14ac:dyDescent="0.25">
      <c r="E423" s="678" t="s">
        <v>2149</v>
      </c>
      <c r="F423" s="678" t="s">
        <v>1204</v>
      </c>
      <c r="G423" s="678" t="s">
        <v>1203</v>
      </c>
      <c r="H423" s="678" t="s">
        <v>1535</v>
      </c>
      <c r="I423" s="678" t="s">
        <v>2150</v>
      </c>
    </row>
    <row r="424" spans="5:9" s="677" customFormat="1" ht="30" x14ac:dyDescent="0.25">
      <c r="E424" s="678" t="s">
        <v>2151</v>
      </c>
      <c r="F424" s="678" t="s">
        <v>1204</v>
      </c>
      <c r="G424" s="678" t="s">
        <v>1203</v>
      </c>
      <c r="H424" s="678" t="s">
        <v>1538</v>
      </c>
      <c r="I424" s="678" t="s">
        <v>2152</v>
      </c>
    </row>
    <row r="425" spans="5:9" s="677" customFormat="1" x14ac:dyDescent="0.25">
      <c r="E425" s="678" t="s">
        <v>2153</v>
      </c>
      <c r="F425" s="678" t="s">
        <v>1204</v>
      </c>
      <c r="G425" s="678" t="s">
        <v>1203</v>
      </c>
      <c r="H425" s="678" t="s">
        <v>1541</v>
      </c>
      <c r="I425" s="678" t="s">
        <v>2154</v>
      </c>
    </row>
    <row r="426" spans="5:9" s="677" customFormat="1" ht="30" x14ac:dyDescent="0.25">
      <c r="E426" s="678" t="s">
        <v>2155</v>
      </c>
      <c r="F426" s="678" t="s">
        <v>1204</v>
      </c>
      <c r="G426" s="678" t="s">
        <v>1203</v>
      </c>
      <c r="H426" s="678" t="s">
        <v>1544</v>
      </c>
      <c r="I426" s="678" t="s">
        <v>2156</v>
      </c>
    </row>
    <row r="427" spans="5:9" s="677" customFormat="1" x14ac:dyDescent="0.25">
      <c r="E427" s="678" t="s">
        <v>2157</v>
      </c>
      <c r="F427" s="678" t="s">
        <v>1204</v>
      </c>
      <c r="G427" s="678" t="s">
        <v>1203</v>
      </c>
      <c r="H427" s="678" t="s">
        <v>1547</v>
      </c>
      <c r="I427" s="678" t="s">
        <v>2158</v>
      </c>
    </row>
    <row r="428" spans="5:9" s="677" customFormat="1" ht="30" x14ac:dyDescent="0.25">
      <c r="E428" s="678" t="s">
        <v>2159</v>
      </c>
      <c r="F428" s="678" t="s">
        <v>1204</v>
      </c>
      <c r="G428" s="678" t="s">
        <v>1203</v>
      </c>
      <c r="H428" s="678" t="s">
        <v>1550</v>
      </c>
      <c r="I428" s="678" t="s">
        <v>2160</v>
      </c>
    </row>
    <row r="429" spans="5:9" s="677" customFormat="1" ht="30" x14ac:dyDescent="0.25">
      <c r="E429" s="678" t="s">
        <v>2161</v>
      </c>
      <c r="F429" s="678" t="s">
        <v>1204</v>
      </c>
      <c r="G429" s="678" t="s">
        <v>1203</v>
      </c>
      <c r="H429" s="678" t="s">
        <v>1553</v>
      </c>
      <c r="I429" s="678" t="s">
        <v>2162</v>
      </c>
    </row>
    <row r="430" spans="5:9" s="677" customFormat="1" x14ac:dyDescent="0.25">
      <c r="E430" s="678" t="s">
        <v>2163</v>
      </c>
      <c r="F430" s="678" t="s">
        <v>1204</v>
      </c>
      <c r="G430" s="678" t="s">
        <v>1203</v>
      </c>
      <c r="H430" s="678" t="s">
        <v>1556</v>
      </c>
      <c r="I430" s="678" t="s">
        <v>2164</v>
      </c>
    </row>
    <row r="431" spans="5:9" s="677" customFormat="1" x14ac:dyDescent="0.25">
      <c r="E431" s="678" t="s">
        <v>2165</v>
      </c>
      <c r="F431" s="678" t="s">
        <v>1204</v>
      </c>
      <c r="G431" s="678" t="s">
        <v>1203</v>
      </c>
      <c r="H431" s="678" t="s">
        <v>1559</v>
      </c>
      <c r="I431" s="678" t="s">
        <v>2166</v>
      </c>
    </row>
    <row r="432" spans="5:9" s="677" customFormat="1" ht="30" x14ac:dyDescent="0.25">
      <c r="E432" s="678" t="s">
        <v>2167</v>
      </c>
      <c r="F432" s="678" t="s">
        <v>1204</v>
      </c>
      <c r="G432" s="678" t="s">
        <v>1203</v>
      </c>
      <c r="H432" s="678" t="s">
        <v>1562</v>
      </c>
      <c r="I432" s="678" t="s">
        <v>2168</v>
      </c>
    </row>
    <row r="433" spans="5:9" s="677" customFormat="1" ht="30" x14ac:dyDescent="0.25">
      <c r="E433" s="678" t="s">
        <v>2169</v>
      </c>
      <c r="F433" s="678" t="s">
        <v>1204</v>
      </c>
      <c r="G433" s="678" t="s">
        <v>1203</v>
      </c>
      <c r="H433" s="678" t="s">
        <v>1565</v>
      </c>
      <c r="I433" s="678" t="s">
        <v>2170</v>
      </c>
    </row>
    <row r="434" spans="5:9" s="677" customFormat="1" x14ac:dyDescent="0.25">
      <c r="E434" s="678" t="s">
        <v>2171</v>
      </c>
      <c r="F434" s="678" t="s">
        <v>1204</v>
      </c>
      <c r="G434" s="678" t="s">
        <v>1203</v>
      </c>
      <c r="H434" s="678" t="s">
        <v>1568</v>
      </c>
      <c r="I434" s="678" t="s">
        <v>2172</v>
      </c>
    </row>
    <row r="435" spans="5:9" s="677" customFormat="1" ht="45" x14ac:dyDescent="0.25">
      <c r="E435" s="678" t="s">
        <v>2173</v>
      </c>
      <c r="F435" s="678" t="s">
        <v>1204</v>
      </c>
      <c r="G435" s="678" t="s">
        <v>1203</v>
      </c>
      <c r="H435" s="678" t="s">
        <v>1571</v>
      </c>
      <c r="I435" s="678" t="s">
        <v>2174</v>
      </c>
    </row>
    <row r="436" spans="5:9" s="677" customFormat="1" x14ac:dyDescent="0.25">
      <c r="E436" s="678" t="s">
        <v>2175</v>
      </c>
      <c r="F436" s="678" t="s">
        <v>1204</v>
      </c>
      <c r="G436" s="678" t="s">
        <v>1203</v>
      </c>
      <c r="H436" s="678" t="s">
        <v>1574</v>
      </c>
      <c r="I436" s="678" t="s">
        <v>2176</v>
      </c>
    </row>
    <row r="437" spans="5:9" s="677" customFormat="1" ht="30" x14ac:dyDescent="0.25">
      <c r="E437" s="678" t="s">
        <v>2177</v>
      </c>
      <c r="F437" s="678" t="s">
        <v>1204</v>
      </c>
      <c r="G437" s="678" t="s">
        <v>1203</v>
      </c>
      <c r="H437" s="678" t="s">
        <v>1577</v>
      </c>
      <c r="I437" s="678" t="s">
        <v>2178</v>
      </c>
    </row>
    <row r="438" spans="5:9" s="677" customFormat="1" x14ac:dyDescent="0.25">
      <c r="E438" s="678" t="s">
        <v>2179</v>
      </c>
      <c r="F438" s="678" t="s">
        <v>1204</v>
      </c>
      <c r="G438" s="678" t="s">
        <v>1203</v>
      </c>
      <c r="H438" s="678" t="s">
        <v>1580</v>
      </c>
      <c r="I438" s="678" t="s">
        <v>2180</v>
      </c>
    </row>
    <row r="439" spans="5:9" s="677" customFormat="1" ht="30" x14ac:dyDescent="0.25">
      <c r="E439" s="678" t="s">
        <v>2181</v>
      </c>
      <c r="F439" s="678" t="s">
        <v>1204</v>
      </c>
      <c r="G439" s="678" t="s">
        <v>1203</v>
      </c>
      <c r="H439" s="678" t="s">
        <v>1583</v>
      </c>
      <c r="I439" s="678" t="s">
        <v>2182</v>
      </c>
    </row>
    <row r="440" spans="5:9" s="677" customFormat="1" x14ac:dyDescent="0.25">
      <c r="E440" s="678" t="s">
        <v>2183</v>
      </c>
      <c r="F440" s="678" t="s">
        <v>1204</v>
      </c>
      <c r="G440" s="678" t="s">
        <v>1203</v>
      </c>
      <c r="H440" s="678" t="s">
        <v>1586</v>
      </c>
      <c r="I440" s="678" t="s">
        <v>2184</v>
      </c>
    </row>
    <row r="441" spans="5:9" s="677" customFormat="1" x14ac:dyDescent="0.25">
      <c r="E441" s="678" t="s">
        <v>2185</v>
      </c>
      <c r="F441" s="678" t="s">
        <v>1204</v>
      </c>
      <c r="G441" s="678" t="s">
        <v>1203</v>
      </c>
      <c r="H441" s="678" t="s">
        <v>1589</v>
      </c>
      <c r="I441" s="678" t="s">
        <v>2186</v>
      </c>
    </row>
    <row r="442" spans="5:9" s="677" customFormat="1" x14ac:dyDescent="0.25">
      <c r="E442" s="678" t="s">
        <v>2187</v>
      </c>
      <c r="F442" s="678" t="s">
        <v>1204</v>
      </c>
      <c r="G442" s="678" t="s">
        <v>1203</v>
      </c>
      <c r="H442" s="678" t="s">
        <v>1592</v>
      </c>
      <c r="I442" s="678" t="s">
        <v>2188</v>
      </c>
    </row>
    <row r="443" spans="5:9" s="677" customFormat="1" x14ac:dyDescent="0.25">
      <c r="E443" s="678" t="s">
        <v>2189</v>
      </c>
      <c r="F443" s="678" t="s">
        <v>1204</v>
      </c>
      <c r="G443" s="678" t="s">
        <v>1203</v>
      </c>
      <c r="H443" s="678" t="s">
        <v>1595</v>
      </c>
      <c r="I443" s="678" t="s">
        <v>2190</v>
      </c>
    </row>
    <row r="444" spans="5:9" s="677" customFormat="1" x14ac:dyDescent="0.25">
      <c r="E444" s="678" t="s">
        <v>2191</v>
      </c>
      <c r="F444" s="678" t="s">
        <v>1204</v>
      </c>
      <c r="G444" s="678" t="s">
        <v>1203</v>
      </c>
      <c r="H444" s="678" t="s">
        <v>1598</v>
      </c>
      <c r="I444" s="678" t="s">
        <v>2192</v>
      </c>
    </row>
    <row r="445" spans="5:9" s="677" customFormat="1" ht="30" x14ac:dyDescent="0.25">
      <c r="E445" s="678" t="s">
        <v>2193</v>
      </c>
      <c r="F445" s="678" t="s">
        <v>1204</v>
      </c>
      <c r="G445" s="678" t="s">
        <v>1203</v>
      </c>
      <c r="H445" s="678" t="s">
        <v>1601</v>
      </c>
      <c r="I445" s="678" t="s">
        <v>2194</v>
      </c>
    </row>
    <row r="446" spans="5:9" s="677" customFormat="1" ht="30" x14ac:dyDescent="0.25">
      <c r="E446" s="678" t="s">
        <v>2195</v>
      </c>
      <c r="F446" s="678" t="s">
        <v>1204</v>
      </c>
      <c r="G446" s="678" t="s">
        <v>1203</v>
      </c>
      <c r="H446" s="678" t="s">
        <v>1604</v>
      </c>
      <c r="I446" s="678" t="s">
        <v>2196</v>
      </c>
    </row>
    <row r="447" spans="5:9" s="677" customFormat="1" x14ac:dyDescent="0.25">
      <c r="E447" s="678" t="s">
        <v>2197</v>
      </c>
      <c r="F447" s="678" t="s">
        <v>1204</v>
      </c>
      <c r="G447" s="678" t="s">
        <v>1203</v>
      </c>
      <c r="H447" s="678" t="s">
        <v>1607</v>
      </c>
      <c r="I447" s="678" t="s">
        <v>2198</v>
      </c>
    </row>
    <row r="448" spans="5:9" s="677" customFormat="1" x14ac:dyDescent="0.25">
      <c r="E448" s="678" t="s">
        <v>2199</v>
      </c>
      <c r="F448" s="678" t="s">
        <v>1204</v>
      </c>
      <c r="G448" s="678" t="s">
        <v>1203</v>
      </c>
      <c r="H448" s="678" t="s">
        <v>1610</v>
      </c>
      <c r="I448" s="678" t="s">
        <v>2200</v>
      </c>
    </row>
    <row r="449" spans="5:9" s="677" customFormat="1" x14ac:dyDescent="0.25">
      <c r="E449" s="678" t="s">
        <v>2201</v>
      </c>
      <c r="F449" s="678" t="s">
        <v>1208</v>
      </c>
      <c r="G449" s="678" t="s">
        <v>1207</v>
      </c>
      <c r="H449" s="678" t="s">
        <v>1146</v>
      </c>
      <c r="I449" s="678" t="s">
        <v>2202</v>
      </c>
    </row>
    <row r="450" spans="5:9" s="677" customFormat="1" x14ac:dyDescent="0.25">
      <c r="E450" s="678" t="s">
        <v>2203</v>
      </c>
      <c r="F450" s="678" t="s">
        <v>1208</v>
      </c>
      <c r="G450" s="678" t="s">
        <v>1207</v>
      </c>
      <c r="H450" s="678" t="s">
        <v>1148</v>
      </c>
      <c r="I450" s="678" t="s">
        <v>2204</v>
      </c>
    </row>
    <row r="451" spans="5:9" s="677" customFormat="1" x14ac:dyDescent="0.25">
      <c r="E451" s="678" t="s">
        <v>2205</v>
      </c>
      <c r="F451" s="678" t="s">
        <v>1208</v>
      </c>
      <c r="G451" s="678" t="s">
        <v>1207</v>
      </c>
      <c r="H451" s="678" t="s">
        <v>1154</v>
      </c>
      <c r="I451" s="678" t="s">
        <v>2206</v>
      </c>
    </row>
    <row r="452" spans="5:9" s="677" customFormat="1" ht="30" x14ac:dyDescent="0.25">
      <c r="E452" s="678" t="s">
        <v>2207</v>
      </c>
      <c r="F452" s="678" t="s">
        <v>1208</v>
      </c>
      <c r="G452" s="678" t="s">
        <v>1207</v>
      </c>
      <c r="H452" s="678" t="s">
        <v>1160</v>
      </c>
      <c r="I452" s="678" t="s">
        <v>2208</v>
      </c>
    </row>
    <row r="453" spans="5:9" s="677" customFormat="1" x14ac:dyDescent="0.25">
      <c r="E453" s="678" t="s">
        <v>2209</v>
      </c>
      <c r="F453" s="678" t="s">
        <v>1208</v>
      </c>
      <c r="G453" s="678" t="s">
        <v>1207</v>
      </c>
      <c r="H453" s="678" t="s">
        <v>1165</v>
      </c>
      <c r="I453" s="678" t="s">
        <v>2210</v>
      </c>
    </row>
    <row r="454" spans="5:9" s="677" customFormat="1" x14ac:dyDescent="0.25">
      <c r="E454" s="678" t="s">
        <v>2211</v>
      </c>
      <c r="F454" s="678" t="s">
        <v>1208</v>
      </c>
      <c r="G454" s="678" t="s">
        <v>1207</v>
      </c>
      <c r="H454" s="678" t="s">
        <v>1171</v>
      </c>
      <c r="I454" s="678" t="s">
        <v>2212</v>
      </c>
    </row>
    <row r="455" spans="5:9" s="677" customFormat="1" x14ac:dyDescent="0.25">
      <c r="E455" s="678" t="s">
        <v>2213</v>
      </c>
      <c r="F455" s="678" t="s">
        <v>1208</v>
      </c>
      <c r="G455" s="678" t="s">
        <v>1207</v>
      </c>
      <c r="H455" s="678" t="s">
        <v>1176</v>
      </c>
      <c r="I455" s="678" t="s">
        <v>2214</v>
      </c>
    </row>
    <row r="456" spans="5:9" s="677" customFormat="1" x14ac:dyDescent="0.25">
      <c r="E456" s="678" t="s">
        <v>2215</v>
      </c>
      <c r="F456" s="678" t="s">
        <v>1208</v>
      </c>
      <c r="G456" s="678" t="s">
        <v>1207</v>
      </c>
      <c r="H456" s="678" t="s">
        <v>1181</v>
      </c>
      <c r="I456" s="678" t="s">
        <v>2216</v>
      </c>
    </row>
    <row r="457" spans="5:9" s="677" customFormat="1" x14ac:dyDescent="0.25">
      <c r="E457" s="678" t="s">
        <v>2217</v>
      </c>
      <c r="F457" s="678" t="s">
        <v>1208</v>
      </c>
      <c r="G457" s="678" t="s">
        <v>1207</v>
      </c>
      <c r="H457" s="678" t="s">
        <v>1186</v>
      </c>
      <c r="I457" s="678" t="s">
        <v>2218</v>
      </c>
    </row>
    <row r="458" spans="5:9" s="677" customFormat="1" x14ac:dyDescent="0.25">
      <c r="E458" s="678" t="s">
        <v>2219</v>
      </c>
      <c r="F458" s="678" t="s">
        <v>1208</v>
      </c>
      <c r="G458" s="678" t="s">
        <v>1207</v>
      </c>
      <c r="H458" s="678" t="s">
        <v>1192</v>
      </c>
      <c r="I458" s="678" t="s">
        <v>2220</v>
      </c>
    </row>
    <row r="459" spans="5:9" s="677" customFormat="1" x14ac:dyDescent="0.25">
      <c r="E459" s="678" t="s">
        <v>2221</v>
      </c>
      <c r="F459" s="678" t="s">
        <v>1208</v>
      </c>
      <c r="G459" s="678" t="s">
        <v>1207</v>
      </c>
      <c r="H459" s="678" t="s">
        <v>1197</v>
      </c>
      <c r="I459" s="678" t="s">
        <v>2222</v>
      </c>
    </row>
    <row r="460" spans="5:9" s="677" customFormat="1" ht="30" x14ac:dyDescent="0.25">
      <c r="E460" s="678" t="s">
        <v>2223</v>
      </c>
      <c r="F460" s="678" t="s">
        <v>1208</v>
      </c>
      <c r="G460" s="678" t="s">
        <v>1207</v>
      </c>
      <c r="H460" s="678" t="s">
        <v>1312</v>
      </c>
      <c r="I460" s="678" t="s">
        <v>2224</v>
      </c>
    </row>
    <row r="461" spans="5:9" s="677" customFormat="1" ht="30" x14ac:dyDescent="0.25">
      <c r="E461" s="678" t="s">
        <v>2225</v>
      </c>
      <c r="F461" s="678" t="s">
        <v>1208</v>
      </c>
      <c r="G461" s="678" t="s">
        <v>1207</v>
      </c>
      <c r="H461" s="678" t="s">
        <v>1314</v>
      </c>
      <c r="I461" s="678" t="s">
        <v>2226</v>
      </c>
    </row>
    <row r="462" spans="5:9" s="677" customFormat="1" x14ac:dyDescent="0.25">
      <c r="E462" s="678" t="s">
        <v>2227</v>
      </c>
      <c r="F462" s="678" t="s">
        <v>1208</v>
      </c>
      <c r="G462" s="678" t="s">
        <v>1207</v>
      </c>
      <c r="H462" s="678" t="s">
        <v>1316</v>
      </c>
      <c r="I462" s="678" t="s">
        <v>2228</v>
      </c>
    </row>
    <row r="463" spans="5:9" s="677" customFormat="1" x14ac:dyDescent="0.25">
      <c r="E463" s="678" t="s">
        <v>2229</v>
      </c>
      <c r="F463" s="678" t="s">
        <v>1208</v>
      </c>
      <c r="G463" s="678" t="s">
        <v>1207</v>
      </c>
      <c r="H463" s="678" t="s">
        <v>1319</v>
      </c>
      <c r="I463" s="678" t="s">
        <v>2230</v>
      </c>
    </row>
    <row r="464" spans="5:9" s="677" customFormat="1" ht="30" x14ac:dyDescent="0.25">
      <c r="E464" s="678" t="s">
        <v>2231</v>
      </c>
      <c r="F464" s="678" t="s">
        <v>1208</v>
      </c>
      <c r="G464" s="678" t="s">
        <v>1207</v>
      </c>
      <c r="H464" s="678" t="s">
        <v>1322</v>
      </c>
      <c r="I464" s="678" t="s">
        <v>2232</v>
      </c>
    </row>
    <row r="465" spans="5:9" s="677" customFormat="1" x14ac:dyDescent="0.25">
      <c r="E465" s="678" t="s">
        <v>2233</v>
      </c>
      <c r="F465" s="678" t="s">
        <v>1208</v>
      </c>
      <c r="G465" s="678" t="s">
        <v>1207</v>
      </c>
      <c r="H465" s="678" t="s">
        <v>1325</v>
      </c>
      <c r="I465" s="678" t="s">
        <v>2234</v>
      </c>
    </row>
    <row r="466" spans="5:9" s="677" customFormat="1" x14ac:dyDescent="0.25">
      <c r="E466" s="678" t="s">
        <v>2235</v>
      </c>
      <c r="F466" s="678" t="s">
        <v>1208</v>
      </c>
      <c r="G466" s="678" t="s">
        <v>1207</v>
      </c>
      <c r="H466" s="678" t="s">
        <v>1328</v>
      </c>
      <c r="I466" s="678" t="s">
        <v>2236</v>
      </c>
    </row>
    <row r="467" spans="5:9" s="677" customFormat="1" x14ac:dyDescent="0.25">
      <c r="E467" s="678" t="s">
        <v>2237</v>
      </c>
      <c r="F467" s="678" t="s">
        <v>1208</v>
      </c>
      <c r="G467" s="678" t="s">
        <v>1207</v>
      </c>
      <c r="H467" s="678" t="s">
        <v>1331</v>
      </c>
      <c r="I467" s="678" t="s">
        <v>2238</v>
      </c>
    </row>
    <row r="468" spans="5:9" s="677" customFormat="1" x14ac:dyDescent="0.25">
      <c r="E468" s="678" t="s">
        <v>2239</v>
      </c>
      <c r="F468" s="678" t="s">
        <v>1208</v>
      </c>
      <c r="G468" s="678" t="s">
        <v>1207</v>
      </c>
      <c r="H468" s="678" t="s">
        <v>1333</v>
      </c>
      <c r="I468" s="678" t="s">
        <v>2240</v>
      </c>
    </row>
    <row r="469" spans="5:9" s="677" customFormat="1" x14ac:dyDescent="0.25">
      <c r="E469" s="678" t="s">
        <v>2241</v>
      </c>
      <c r="F469" s="678" t="s">
        <v>1208</v>
      </c>
      <c r="G469" s="678" t="s">
        <v>1207</v>
      </c>
      <c r="H469" s="678" t="s">
        <v>1336</v>
      </c>
      <c r="I469" s="678" t="s">
        <v>2242</v>
      </c>
    </row>
    <row r="470" spans="5:9" s="677" customFormat="1" x14ac:dyDescent="0.25">
      <c r="E470" s="678" t="s">
        <v>2243</v>
      </c>
      <c r="F470" s="678" t="s">
        <v>1208</v>
      </c>
      <c r="G470" s="678" t="s">
        <v>1207</v>
      </c>
      <c r="H470" s="678" t="s">
        <v>1339</v>
      </c>
      <c r="I470" s="678" t="s">
        <v>2244</v>
      </c>
    </row>
    <row r="471" spans="5:9" s="677" customFormat="1" ht="30" x14ac:dyDescent="0.25">
      <c r="E471" s="678" t="s">
        <v>2245</v>
      </c>
      <c r="F471" s="678" t="s">
        <v>1208</v>
      </c>
      <c r="G471" s="678" t="s">
        <v>1207</v>
      </c>
      <c r="H471" s="678" t="s">
        <v>1342</v>
      </c>
      <c r="I471" s="678" t="s">
        <v>1306</v>
      </c>
    </row>
    <row r="472" spans="5:9" s="677" customFormat="1" ht="30" x14ac:dyDescent="0.25">
      <c r="E472" s="678" t="s">
        <v>2246</v>
      </c>
      <c r="F472" s="678" t="s">
        <v>1208</v>
      </c>
      <c r="G472" s="678" t="s">
        <v>1207</v>
      </c>
      <c r="H472" s="678" t="s">
        <v>1345</v>
      </c>
      <c r="I472" s="678" t="s">
        <v>2247</v>
      </c>
    </row>
    <row r="473" spans="5:9" s="677" customFormat="1" x14ac:dyDescent="0.25">
      <c r="E473" s="678" t="s">
        <v>2248</v>
      </c>
      <c r="F473" s="678" t="s">
        <v>1208</v>
      </c>
      <c r="G473" s="678" t="s">
        <v>1207</v>
      </c>
      <c r="H473" s="678" t="s">
        <v>1348</v>
      </c>
      <c r="I473" s="678" t="s">
        <v>2249</v>
      </c>
    </row>
    <row r="474" spans="5:9" s="677" customFormat="1" x14ac:dyDescent="0.25">
      <c r="E474" s="678" t="s">
        <v>2250</v>
      </c>
      <c r="F474" s="678" t="s">
        <v>1208</v>
      </c>
      <c r="G474" s="678" t="s">
        <v>1207</v>
      </c>
      <c r="H474" s="678" t="s">
        <v>1351</v>
      </c>
      <c r="I474" s="678" t="s">
        <v>2251</v>
      </c>
    </row>
    <row r="475" spans="5:9" s="677" customFormat="1" x14ac:dyDescent="0.25">
      <c r="E475" s="678" t="s">
        <v>2252</v>
      </c>
      <c r="F475" s="678" t="s">
        <v>1208</v>
      </c>
      <c r="G475" s="678" t="s">
        <v>1207</v>
      </c>
      <c r="H475" s="678" t="s">
        <v>1354</v>
      </c>
      <c r="I475" s="678" t="s">
        <v>2253</v>
      </c>
    </row>
    <row r="476" spans="5:9" s="677" customFormat="1" ht="30" x14ac:dyDescent="0.25">
      <c r="E476" s="678" t="s">
        <v>2254</v>
      </c>
      <c r="F476" s="678" t="s">
        <v>1208</v>
      </c>
      <c r="G476" s="678" t="s">
        <v>1207</v>
      </c>
      <c r="H476" s="678" t="s">
        <v>1357</v>
      </c>
      <c r="I476" s="678" t="s">
        <v>2255</v>
      </c>
    </row>
    <row r="477" spans="5:9" s="677" customFormat="1" x14ac:dyDescent="0.25">
      <c r="E477" s="678" t="s">
        <v>2256</v>
      </c>
      <c r="F477" s="678" t="s">
        <v>1208</v>
      </c>
      <c r="G477" s="678" t="s">
        <v>1207</v>
      </c>
      <c r="H477" s="678" t="s">
        <v>1360</v>
      </c>
      <c r="I477" s="678" t="s">
        <v>2257</v>
      </c>
    </row>
    <row r="478" spans="5:9" s="677" customFormat="1" x14ac:dyDescent="0.25">
      <c r="E478" s="678" t="s">
        <v>2258</v>
      </c>
      <c r="F478" s="678" t="s">
        <v>1208</v>
      </c>
      <c r="G478" s="678" t="s">
        <v>1207</v>
      </c>
      <c r="H478" s="678" t="s">
        <v>1363</v>
      </c>
      <c r="I478" s="678" t="s">
        <v>2259</v>
      </c>
    </row>
    <row r="479" spans="5:9" s="677" customFormat="1" ht="30" x14ac:dyDescent="0.25">
      <c r="E479" s="678" t="s">
        <v>2260</v>
      </c>
      <c r="F479" s="678" t="s">
        <v>1208</v>
      </c>
      <c r="G479" s="678" t="s">
        <v>1207</v>
      </c>
      <c r="H479" s="678" t="s">
        <v>1366</v>
      </c>
      <c r="I479" s="678" t="s">
        <v>2261</v>
      </c>
    </row>
    <row r="480" spans="5:9" s="677" customFormat="1" x14ac:dyDescent="0.25">
      <c r="E480" s="678" t="s">
        <v>2262</v>
      </c>
      <c r="F480" s="678" t="s">
        <v>1208</v>
      </c>
      <c r="G480" s="678" t="s">
        <v>1207</v>
      </c>
      <c r="H480" s="678" t="s">
        <v>1369</v>
      </c>
      <c r="I480" s="678" t="s">
        <v>2263</v>
      </c>
    </row>
    <row r="481" spans="5:9" s="677" customFormat="1" x14ac:dyDescent="0.25">
      <c r="E481" s="678" t="s">
        <v>2264</v>
      </c>
      <c r="F481" s="678" t="s">
        <v>1208</v>
      </c>
      <c r="G481" s="678" t="s">
        <v>1207</v>
      </c>
      <c r="H481" s="678" t="s">
        <v>1372</v>
      </c>
      <c r="I481" s="678" t="s">
        <v>2265</v>
      </c>
    </row>
    <row r="482" spans="5:9" s="677" customFormat="1" x14ac:dyDescent="0.25">
      <c r="E482" s="678" t="s">
        <v>2266</v>
      </c>
      <c r="F482" s="678" t="s">
        <v>1208</v>
      </c>
      <c r="G482" s="678" t="s">
        <v>1207</v>
      </c>
      <c r="H482" s="678" t="s">
        <v>1375</v>
      </c>
      <c r="I482" s="678" t="s">
        <v>2267</v>
      </c>
    </row>
    <row r="483" spans="5:9" s="677" customFormat="1" x14ac:dyDescent="0.25">
      <c r="E483" s="678" t="s">
        <v>2268</v>
      </c>
      <c r="F483" s="678" t="s">
        <v>1208</v>
      </c>
      <c r="G483" s="678" t="s">
        <v>1207</v>
      </c>
      <c r="H483" s="678" t="s">
        <v>1378</v>
      </c>
      <c r="I483" s="678" t="s">
        <v>2269</v>
      </c>
    </row>
    <row r="484" spans="5:9" s="677" customFormat="1" ht="30" x14ac:dyDescent="0.25">
      <c r="E484" s="678" t="s">
        <v>2270</v>
      </c>
      <c r="F484" s="678" t="s">
        <v>1208</v>
      </c>
      <c r="G484" s="678" t="s">
        <v>1207</v>
      </c>
      <c r="H484" s="678" t="s">
        <v>1381</v>
      </c>
      <c r="I484" s="678" t="s">
        <v>2271</v>
      </c>
    </row>
    <row r="485" spans="5:9" s="677" customFormat="1" x14ac:dyDescent="0.25">
      <c r="E485" s="678" t="s">
        <v>2272</v>
      </c>
      <c r="F485" s="678" t="s">
        <v>1208</v>
      </c>
      <c r="G485" s="678" t="s">
        <v>1207</v>
      </c>
      <c r="H485" s="678" t="s">
        <v>1384</v>
      </c>
      <c r="I485" s="678" t="s">
        <v>2273</v>
      </c>
    </row>
    <row r="486" spans="5:9" s="677" customFormat="1" ht="30" x14ac:dyDescent="0.25">
      <c r="E486" s="678" t="s">
        <v>2274</v>
      </c>
      <c r="F486" s="678" t="s">
        <v>1208</v>
      </c>
      <c r="G486" s="678" t="s">
        <v>1207</v>
      </c>
      <c r="H486" s="678" t="s">
        <v>1387</v>
      </c>
      <c r="I486" s="678" t="s">
        <v>2275</v>
      </c>
    </row>
    <row r="487" spans="5:9" s="677" customFormat="1" ht="30" x14ac:dyDescent="0.25">
      <c r="E487" s="678" t="s">
        <v>2276</v>
      </c>
      <c r="F487" s="678" t="s">
        <v>1208</v>
      </c>
      <c r="G487" s="678" t="s">
        <v>1207</v>
      </c>
      <c r="H487" s="678" t="s">
        <v>1485</v>
      </c>
      <c r="I487" s="678" t="s">
        <v>2277</v>
      </c>
    </row>
    <row r="488" spans="5:9" s="677" customFormat="1" x14ac:dyDescent="0.25">
      <c r="E488" s="678" t="s">
        <v>2278</v>
      </c>
      <c r="F488" s="678" t="s">
        <v>1208</v>
      </c>
      <c r="G488" s="678" t="s">
        <v>1207</v>
      </c>
      <c r="H488" s="678" t="s">
        <v>1488</v>
      </c>
      <c r="I488" s="678" t="s">
        <v>2279</v>
      </c>
    </row>
    <row r="489" spans="5:9" s="677" customFormat="1" ht="30" x14ac:dyDescent="0.25">
      <c r="E489" s="678" t="s">
        <v>2280</v>
      </c>
      <c r="F489" s="678" t="s">
        <v>1208</v>
      </c>
      <c r="G489" s="678" t="s">
        <v>1207</v>
      </c>
      <c r="H489" s="678" t="s">
        <v>1491</v>
      </c>
      <c r="I489" s="678" t="s">
        <v>2281</v>
      </c>
    </row>
    <row r="490" spans="5:9" s="677" customFormat="1" ht="30" x14ac:dyDescent="0.25">
      <c r="E490" s="678" t="s">
        <v>2282</v>
      </c>
      <c r="F490" s="678" t="s">
        <v>1208</v>
      </c>
      <c r="G490" s="678" t="s">
        <v>1207</v>
      </c>
      <c r="H490" s="678" t="s">
        <v>1494</v>
      </c>
      <c r="I490" s="678" t="s">
        <v>2283</v>
      </c>
    </row>
    <row r="491" spans="5:9" s="677" customFormat="1" x14ac:dyDescent="0.25">
      <c r="E491" s="678" t="s">
        <v>2284</v>
      </c>
      <c r="F491" s="678" t="s">
        <v>1208</v>
      </c>
      <c r="G491" s="678" t="s">
        <v>1207</v>
      </c>
      <c r="H491" s="678" t="s">
        <v>1497</v>
      </c>
      <c r="I491" s="678" t="s">
        <v>2285</v>
      </c>
    </row>
    <row r="492" spans="5:9" s="677" customFormat="1" ht="30" x14ac:dyDescent="0.25">
      <c r="E492" s="678" t="s">
        <v>2286</v>
      </c>
      <c r="F492" s="678" t="s">
        <v>1208</v>
      </c>
      <c r="G492" s="678" t="s">
        <v>1207</v>
      </c>
      <c r="H492" s="678" t="s">
        <v>1500</v>
      </c>
      <c r="I492" s="678" t="s">
        <v>2287</v>
      </c>
    </row>
    <row r="493" spans="5:9" s="677" customFormat="1" ht="30" x14ac:dyDescent="0.25">
      <c r="E493" s="678" t="s">
        <v>2288</v>
      </c>
      <c r="F493" s="678" t="s">
        <v>1208</v>
      </c>
      <c r="G493" s="678" t="s">
        <v>1207</v>
      </c>
      <c r="H493" s="678" t="s">
        <v>1503</v>
      </c>
      <c r="I493" s="678" t="s">
        <v>2289</v>
      </c>
    </row>
    <row r="494" spans="5:9" s="677" customFormat="1" ht="30" x14ac:dyDescent="0.25">
      <c r="E494" s="678" t="s">
        <v>2290</v>
      </c>
      <c r="F494" s="678" t="s">
        <v>1208</v>
      </c>
      <c r="G494" s="678" t="s">
        <v>1207</v>
      </c>
      <c r="H494" s="678" t="s">
        <v>1506</v>
      </c>
      <c r="I494" s="678" t="s">
        <v>2291</v>
      </c>
    </row>
    <row r="495" spans="5:9" s="677" customFormat="1" x14ac:dyDescent="0.25">
      <c r="E495" s="678" t="s">
        <v>2292</v>
      </c>
      <c r="F495" s="678" t="s">
        <v>1208</v>
      </c>
      <c r="G495" s="678" t="s">
        <v>1207</v>
      </c>
      <c r="H495" s="678" t="s">
        <v>1509</v>
      </c>
      <c r="I495" s="678" t="s">
        <v>2293</v>
      </c>
    </row>
    <row r="496" spans="5:9" s="677" customFormat="1" x14ac:dyDescent="0.25">
      <c r="E496" s="678" t="s">
        <v>2294</v>
      </c>
      <c r="F496" s="678" t="s">
        <v>1208</v>
      </c>
      <c r="G496" s="678" t="s">
        <v>1207</v>
      </c>
      <c r="H496" s="678" t="s">
        <v>1512</v>
      </c>
      <c r="I496" s="678" t="s">
        <v>2295</v>
      </c>
    </row>
    <row r="497" spans="1:9" s="482" customFormat="1" x14ac:dyDescent="0.25">
      <c r="E497" s="674" t="s">
        <v>2296</v>
      </c>
      <c r="F497" s="674" t="s">
        <v>1208</v>
      </c>
      <c r="G497" s="674" t="s">
        <v>1207</v>
      </c>
      <c r="H497" s="674" t="s">
        <v>1514</v>
      </c>
      <c r="I497" s="674" t="s">
        <v>2297</v>
      </c>
    </row>
    <row r="498" spans="1:9" s="482" customFormat="1" x14ac:dyDescent="0.25">
      <c r="E498" s="674" t="s">
        <v>2298</v>
      </c>
      <c r="F498" s="674" t="s">
        <v>1208</v>
      </c>
      <c r="G498" s="674" t="s">
        <v>1207</v>
      </c>
      <c r="H498" s="674" t="s">
        <v>1517</v>
      </c>
      <c r="I498" s="674" t="s">
        <v>2299</v>
      </c>
    </row>
    <row r="499" spans="1:9" s="482" customFormat="1" x14ac:dyDescent="0.25">
      <c r="E499" s="674" t="s">
        <v>2300</v>
      </c>
      <c r="F499" s="674" t="s">
        <v>1208</v>
      </c>
      <c r="G499" s="674" t="s">
        <v>1207</v>
      </c>
      <c r="H499" s="674" t="s">
        <v>1520</v>
      </c>
      <c r="I499" s="674" t="s">
        <v>2301</v>
      </c>
    </row>
    <row r="500" spans="1:9" s="482" customFormat="1" x14ac:dyDescent="0.25">
      <c r="E500" s="674" t="s">
        <v>2302</v>
      </c>
      <c r="F500" s="674" t="s">
        <v>1208</v>
      </c>
      <c r="G500" s="674" t="s">
        <v>1207</v>
      </c>
      <c r="H500" s="674" t="s">
        <v>1523</v>
      </c>
      <c r="I500" s="674" t="s">
        <v>2303</v>
      </c>
    </row>
    <row r="501" spans="1:9" s="482" customFormat="1" x14ac:dyDescent="0.25">
      <c r="E501" s="674" t="s">
        <v>2304</v>
      </c>
      <c r="F501" s="674" t="s">
        <v>1208</v>
      </c>
      <c r="G501" s="674" t="s">
        <v>1207</v>
      </c>
      <c r="H501" s="674" t="s">
        <v>1526</v>
      </c>
      <c r="I501" s="674" t="s">
        <v>2305</v>
      </c>
    </row>
    <row r="502" spans="1:9" s="482" customFormat="1" x14ac:dyDescent="0.25">
      <c r="E502" s="674" t="s">
        <v>2306</v>
      </c>
      <c r="F502" s="674" t="s">
        <v>1208</v>
      </c>
      <c r="G502" s="674" t="s">
        <v>1207</v>
      </c>
      <c r="H502" s="674" t="s">
        <v>1529</v>
      </c>
      <c r="I502" s="674" t="s">
        <v>2307</v>
      </c>
    </row>
    <row r="503" spans="1:9" s="482" customFormat="1" x14ac:dyDescent="0.25">
      <c r="A503" s="612"/>
      <c r="B503" s="612"/>
      <c r="C503" s="612"/>
      <c r="D503" s="612"/>
      <c r="E503" s="674" t="s">
        <v>2308</v>
      </c>
      <c r="F503" s="674" t="s">
        <v>1208</v>
      </c>
      <c r="G503" s="674" t="s">
        <v>1207</v>
      </c>
      <c r="H503" s="674" t="s">
        <v>1532</v>
      </c>
      <c r="I503" s="674" t="s">
        <v>2309</v>
      </c>
    </row>
    <row r="504" spans="1:9" s="612" customFormat="1" x14ac:dyDescent="0.25">
      <c r="A504" s="166"/>
      <c r="B504" s="166"/>
      <c r="C504" s="166"/>
      <c r="D504" s="166"/>
      <c r="E504" s="674" t="s">
        <v>2310</v>
      </c>
      <c r="F504" s="674" t="s">
        <v>1208</v>
      </c>
      <c r="G504" s="674" t="s">
        <v>1207</v>
      </c>
      <c r="H504" s="674" t="s">
        <v>1535</v>
      </c>
      <c r="I504" s="674" t="s">
        <v>2311</v>
      </c>
    </row>
    <row r="505" spans="1:9" s="166" customFormat="1" x14ac:dyDescent="0.25">
      <c r="E505" s="674" t="s">
        <v>2312</v>
      </c>
      <c r="F505" s="674" t="s">
        <v>1208</v>
      </c>
      <c r="G505" s="674" t="s">
        <v>1207</v>
      </c>
      <c r="H505" s="674" t="s">
        <v>1538</v>
      </c>
      <c r="I505" s="674" t="s">
        <v>2313</v>
      </c>
    </row>
    <row r="506" spans="1:9" s="166" customFormat="1" x14ac:dyDescent="0.25">
      <c r="A506" s="482"/>
      <c r="B506" s="482"/>
      <c r="C506" s="482"/>
      <c r="D506" s="482"/>
      <c r="E506" s="674" t="s">
        <v>2314</v>
      </c>
      <c r="F506" s="674" t="s">
        <v>1208</v>
      </c>
      <c r="G506" s="674" t="s">
        <v>1207</v>
      </c>
      <c r="H506" s="674" t="s">
        <v>1541</v>
      </c>
      <c r="I506" s="674" t="s">
        <v>2315</v>
      </c>
    </row>
    <row r="507" spans="1:9" s="482" customFormat="1" x14ac:dyDescent="0.25">
      <c r="E507" s="674" t="s">
        <v>2316</v>
      </c>
      <c r="F507" s="674" t="s">
        <v>1208</v>
      </c>
      <c r="G507" s="674" t="s">
        <v>1207</v>
      </c>
      <c r="H507" s="674" t="s">
        <v>1544</v>
      </c>
      <c r="I507" s="674" t="s">
        <v>2317</v>
      </c>
    </row>
    <row r="508" spans="1:9" s="482" customFormat="1" x14ac:dyDescent="0.25">
      <c r="E508" s="674" t="s">
        <v>2318</v>
      </c>
      <c r="F508" s="674" t="s">
        <v>1208</v>
      </c>
      <c r="G508" s="674" t="s">
        <v>1207</v>
      </c>
      <c r="H508" s="674" t="s">
        <v>1547</v>
      </c>
      <c r="I508" s="674" t="s">
        <v>2319</v>
      </c>
    </row>
    <row r="509" spans="1:9" s="482" customFormat="1" x14ac:dyDescent="0.25">
      <c r="E509" s="674" t="s">
        <v>2320</v>
      </c>
      <c r="F509" s="674" t="s">
        <v>1208</v>
      </c>
      <c r="G509" s="674" t="s">
        <v>1207</v>
      </c>
      <c r="H509" s="674" t="s">
        <v>1550</v>
      </c>
      <c r="I509" s="674" t="s">
        <v>2321</v>
      </c>
    </row>
    <row r="510" spans="1:9" s="482" customFormat="1" x14ac:dyDescent="0.25">
      <c r="E510" s="674" t="s">
        <v>2322</v>
      </c>
      <c r="F510" s="674" t="s">
        <v>1208</v>
      </c>
      <c r="G510" s="674" t="s">
        <v>1207</v>
      </c>
      <c r="H510" s="674" t="s">
        <v>1553</v>
      </c>
      <c r="I510" s="674" t="s">
        <v>2323</v>
      </c>
    </row>
    <row r="511" spans="1:9" s="482" customFormat="1" x14ac:dyDescent="0.25">
      <c r="E511" s="674" t="s">
        <v>2324</v>
      </c>
      <c r="F511" s="674" t="s">
        <v>1208</v>
      </c>
      <c r="G511" s="674" t="s">
        <v>1207</v>
      </c>
      <c r="H511" s="674" t="s">
        <v>1556</v>
      </c>
      <c r="I511" s="674" t="s">
        <v>2325</v>
      </c>
    </row>
    <row r="512" spans="1:9" s="482" customFormat="1" x14ac:dyDescent="0.25">
      <c r="E512" s="674" t="s">
        <v>2326</v>
      </c>
      <c r="F512" s="674" t="s">
        <v>1208</v>
      </c>
      <c r="G512" s="674" t="s">
        <v>1207</v>
      </c>
      <c r="H512" s="674" t="s">
        <v>1559</v>
      </c>
      <c r="I512" s="674" t="s">
        <v>2327</v>
      </c>
    </row>
    <row r="513" spans="5:9" s="482" customFormat="1" x14ac:dyDescent="0.25">
      <c r="E513" s="674" t="s">
        <v>2328</v>
      </c>
      <c r="F513" s="674" t="s">
        <v>1208</v>
      </c>
      <c r="G513" s="674" t="s">
        <v>1207</v>
      </c>
      <c r="H513" s="674" t="s">
        <v>1562</v>
      </c>
      <c r="I513" s="674" t="s">
        <v>2329</v>
      </c>
    </row>
    <row r="514" spans="5:9" s="482" customFormat="1" x14ac:dyDescent="0.25">
      <c r="E514" s="674" t="s">
        <v>2330</v>
      </c>
      <c r="F514" s="674" t="s">
        <v>1208</v>
      </c>
      <c r="G514" s="674" t="s">
        <v>1207</v>
      </c>
      <c r="H514" s="674" t="s">
        <v>1565</v>
      </c>
      <c r="I514" s="674" t="s">
        <v>2331</v>
      </c>
    </row>
    <row r="515" spans="5:9" s="482" customFormat="1" x14ac:dyDescent="0.25">
      <c r="E515" s="674" t="s">
        <v>2332</v>
      </c>
      <c r="F515" s="674" t="s">
        <v>1208</v>
      </c>
      <c r="G515" s="674" t="s">
        <v>1207</v>
      </c>
      <c r="H515" s="674" t="s">
        <v>1568</v>
      </c>
      <c r="I515" s="674" t="s">
        <v>2333</v>
      </c>
    </row>
    <row r="516" spans="5:9" s="482" customFormat="1" x14ac:dyDescent="0.25">
      <c r="E516" s="674" t="s">
        <v>2334</v>
      </c>
      <c r="F516" s="674" t="s">
        <v>1208</v>
      </c>
      <c r="G516" s="674" t="s">
        <v>1207</v>
      </c>
      <c r="H516" s="674" t="s">
        <v>1571</v>
      </c>
      <c r="I516" s="674" t="s">
        <v>2335</v>
      </c>
    </row>
    <row r="517" spans="5:9" s="482" customFormat="1" x14ac:dyDescent="0.25">
      <c r="E517" s="674" t="s">
        <v>2336</v>
      </c>
      <c r="F517" s="674" t="s">
        <v>1208</v>
      </c>
      <c r="G517" s="674" t="s">
        <v>1207</v>
      </c>
      <c r="H517" s="674" t="s">
        <v>1574</v>
      </c>
      <c r="I517" s="674" t="s">
        <v>2337</v>
      </c>
    </row>
    <row r="518" spans="5:9" s="482" customFormat="1" x14ac:dyDescent="0.25">
      <c r="E518" s="674" t="s">
        <v>2338</v>
      </c>
      <c r="F518" s="674" t="s">
        <v>1208</v>
      </c>
      <c r="G518" s="674" t="s">
        <v>1207</v>
      </c>
      <c r="H518" s="674" t="s">
        <v>1577</v>
      </c>
      <c r="I518" s="674" t="s">
        <v>2339</v>
      </c>
    </row>
    <row r="519" spans="5:9" s="482" customFormat="1" x14ac:dyDescent="0.25">
      <c r="E519" s="674" t="s">
        <v>2340</v>
      </c>
      <c r="F519" s="674" t="s">
        <v>1208</v>
      </c>
      <c r="G519" s="674" t="s">
        <v>1207</v>
      </c>
      <c r="H519" s="674" t="s">
        <v>1580</v>
      </c>
      <c r="I519" s="674" t="s">
        <v>2341</v>
      </c>
    </row>
    <row r="520" spans="5:9" s="482" customFormat="1" x14ac:dyDescent="0.25">
      <c r="E520" s="674" t="s">
        <v>2342</v>
      </c>
      <c r="F520" s="674" t="s">
        <v>1208</v>
      </c>
      <c r="G520" s="674" t="s">
        <v>1207</v>
      </c>
      <c r="H520" s="674" t="s">
        <v>1583</v>
      </c>
      <c r="I520" s="674" t="s">
        <v>2343</v>
      </c>
    </row>
    <row r="521" spans="5:9" s="482" customFormat="1" x14ac:dyDescent="0.25">
      <c r="E521" s="674" t="s">
        <v>2344</v>
      </c>
      <c r="F521" s="674" t="s">
        <v>1208</v>
      </c>
      <c r="G521" s="674" t="s">
        <v>1207</v>
      </c>
      <c r="H521" s="674" t="s">
        <v>1586</v>
      </c>
      <c r="I521" s="674" t="s">
        <v>2345</v>
      </c>
    </row>
    <row r="522" spans="5:9" s="482" customFormat="1" x14ac:dyDescent="0.25">
      <c r="E522" s="674" t="s">
        <v>2346</v>
      </c>
      <c r="F522" s="674" t="s">
        <v>1208</v>
      </c>
      <c r="G522" s="674" t="s">
        <v>1207</v>
      </c>
      <c r="H522" s="674" t="s">
        <v>1589</v>
      </c>
      <c r="I522" s="674" t="s">
        <v>2347</v>
      </c>
    </row>
    <row r="523" spans="5:9" s="482" customFormat="1" x14ac:dyDescent="0.25">
      <c r="E523" s="674" t="s">
        <v>2348</v>
      </c>
      <c r="F523" s="674" t="s">
        <v>1208</v>
      </c>
      <c r="G523" s="674" t="s">
        <v>1207</v>
      </c>
      <c r="H523" s="674" t="s">
        <v>1592</v>
      </c>
      <c r="I523" s="674" t="s">
        <v>2349</v>
      </c>
    </row>
    <row r="524" spans="5:9" s="482" customFormat="1" x14ac:dyDescent="0.25">
      <c r="E524" s="674" t="s">
        <v>2350</v>
      </c>
      <c r="F524" s="674" t="s">
        <v>1208</v>
      </c>
      <c r="G524" s="674" t="s">
        <v>1207</v>
      </c>
      <c r="H524" s="674" t="s">
        <v>1595</v>
      </c>
      <c r="I524" s="674" t="s">
        <v>2351</v>
      </c>
    </row>
    <row r="525" spans="5:9" s="482" customFormat="1" x14ac:dyDescent="0.25">
      <c r="E525" s="674" t="s">
        <v>2352</v>
      </c>
      <c r="F525" s="674" t="s">
        <v>1208</v>
      </c>
      <c r="G525" s="674" t="s">
        <v>1207</v>
      </c>
      <c r="H525" s="674" t="s">
        <v>1598</v>
      </c>
      <c r="I525" s="674" t="s">
        <v>2353</v>
      </c>
    </row>
    <row r="526" spans="5:9" s="482" customFormat="1" x14ac:dyDescent="0.25">
      <c r="E526" s="674" t="s">
        <v>2354</v>
      </c>
      <c r="F526" s="674" t="s">
        <v>1208</v>
      </c>
      <c r="G526" s="674" t="s">
        <v>1207</v>
      </c>
      <c r="H526" s="674" t="s">
        <v>1601</v>
      </c>
      <c r="I526" s="674" t="s">
        <v>2355</v>
      </c>
    </row>
    <row r="527" spans="5:9" s="482" customFormat="1" x14ac:dyDescent="0.25">
      <c r="E527" s="674" t="s">
        <v>2356</v>
      </c>
      <c r="F527" s="674" t="s">
        <v>1208</v>
      </c>
      <c r="G527" s="674" t="s">
        <v>1207</v>
      </c>
      <c r="H527" s="674" t="s">
        <v>1604</v>
      </c>
      <c r="I527" s="674" t="s">
        <v>2357</v>
      </c>
    </row>
    <row r="528" spans="5:9" s="482" customFormat="1" x14ac:dyDescent="0.25">
      <c r="E528" s="674" t="s">
        <v>2358</v>
      </c>
      <c r="F528" s="674" t="s">
        <v>1208</v>
      </c>
      <c r="G528" s="674" t="s">
        <v>1207</v>
      </c>
      <c r="H528" s="674" t="s">
        <v>1607</v>
      </c>
      <c r="I528" s="674" t="s">
        <v>2359</v>
      </c>
    </row>
    <row r="529" spans="5:9" s="482" customFormat="1" x14ac:dyDescent="0.25">
      <c r="E529" s="674" t="s">
        <v>2360</v>
      </c>
      <c r="F529" s="674" t="s">
        <v>1208</v>
      </c>
      <c r="G529" s="674" t="s">
        <v>1207</v>
      </c>
      <c r="H529" s="674" t="s">
        <v>1610</v>
      </c>
      <c r="I529" s="674" t="s">
        <v>2361</v>
      </c>
    </row>
    <row r="530" spans="5:9" s="482" customFormat="1" x14ac:dyDescent="0.25">
      <c r="E530" s="674" t="s">
        <v>2362</v>
      </c>
      <c r="F530" s="674" t="s">
        <v>1208</v>
      </c>
      <c r="G530" s="674" t="s">
        <v>1207</v>
      </c>
      <c r="H530" s="674" t="s">
        <v>1613</v>
      </c>
      <c r="I530" s="674" t="s">
        <v>2363</v>
      </c>
    </row>
    <row r="531" spans="5:9" s="482" customFormat="1" x14ac:dyDescent="0.25">
      <c r="E531" s="674" t="s">
        <v>2364</v>
      </c>
      <c r="F531" s="674" t="s">
        <v>1208</v>
      </c>
      <c r="G531" s="674" t="s">
        <v>1207</v>
      </c>
      <c r="H531" s="674" t="s">
        <v>1616</v>
      </c>
      <c r="I531" s="674" t="s">
        <v>2365</v>
      </c>
    </row>
    <row r="532" spans="5:9" s="482" customFormat="1" x14ac:dyDescent="0.25">
      <c r="E532" s="674" t="s">
        <v>2366</v>
      </c>
      <c r="F532" s="674" t="s">
        <v>1208</v>
      </c>
      <c r="G532" s="674" t="s">
        <v>1207</v>
      </c>
      <c r="H532" s="674" t="s">
        <v>1619</v>
      </c>
      <c r="I532" s="674" t="s">
        <v>2367</v>
      </c>
    </row>
    <row r="533" spans="5:9" s="482" customFormat="1" x14ac:dyDescent="0.25">
      <c r="E533" s="674" t="s">
        <v>2368</v>
      </c>
      <c r="F533" s="674" t="s">
        <v>1212</v>
      </c>
      <c r="G533" s="674" t="s">
        <v>1211</v>
      </c>
      <c r="H533" s="674" t="s">
        <v>1146</v>
      </c>
      <c r="I533" s="674" t="s">
        <v>2369</v>
      </c>
    </row>
    <row r="534" spans="5:9" s="482" customFormat="1" x14ac:dyDescent="0.25">
      <c r="E534" s="674" t="s">
        <v>2370</v>
      </c>
      <c r="F534" s="674" t="s">
        <v>1212</v>
      </c>
      <c r="G534" s="674" t="s">
        <v>1211</v>
      </c>
      <c r="H534" s="674" t="s">
        <v>1148</v>
      </c>
      <c r="I534" s="674" t="s">
        <v>2371</v>
      </c>
    </row>
    <row r="535" spans="5:9" s="482" customFormat="1" x14ac:dyDescent="0.25">
      <c r="E535" s="674" t="s">
        <v>2372</v>
      </c>
      <c r="F535" s="674" t="s">
        <v>1212</v>
      </c>
      <c r="G535" s="674" t="s">
        <v>1211</v>
      </c>
      <c r="H535" s="674" t="s">
        <v>1154</v>
      </c>
      <c r="I535" s="674" t="s">
        <v>2373</v>
      </c>
    </row>
    <row r="536" spans="5:9" s="482" customFormat="1" x14ac:dyDescent="0.25">
      <c r="E536" s="674" t="s">
        <v>2374</v>
      </c>
      <c r="F536" s="674" t="s">
        <v>1212</v>
      </c>
      <c r="G536" s="674" t="s">
        <v>1211</v>
      </c>
      <c r="H536" s="674" t="s">
        <v>1160</v>
      </c>
      <c r="I536" s="674" t="s">
        <v>2375</v>
      </c>
    </row>
    <row r="537" spans="5:9" s="482" customFormat="1" x14ac:dyDescent="0.25">
      <c r="E537" s="674" t="s">
        <v>2376</v>
      </c>
      <c r="F537" s="674" t="s">
        <v>1212</v>
      </c>
      <c r="G537" s="674" t="s">
        <v>1211</v>
      </c>
      <c r="H537" s="674" t="s">
        <v>1165</v>
      </c>
      <c r="I537" s="674" t="s">
        <v>2377</v>
      </c>
    </row>
    <row r="538" spans="5:9" s="482" customFormat="1" x14ac:dyDescent="0.25">
      <c r="E538" s="674" t="s">
        <v>2378</v>
      </c>
      <c r="F538" s="674" t="s">
        <v>1212</v>
      </c>
      <c r="G538" s="674" t="s">
        <v>1211</v>
      </c>
      <c r="H538" s="674" t="s">
        <v>1171</v>
      </c>
      <c r="I538" s="674" t="s">
        <v>2379</v>
      </c>
    </row>
    <row r="539" spans="5:9" s="482" customFormat="1" x14ac:dyDescent="0.25">
      <c r="E539" s="674" t="s">
        <v>2380</v>
      </c>
      <c r="F539" s="674" t="s">
        <v>1212</v>
      </c>
      <c r="G539" s="674" t="s">
        <v>1211</v>
      </c>
      <c r="H539" s="674" t="s">
        <v>1176</v>
      </c>
      <c r="I539" s="674" t="s">
        <v>2381</v>
      </c>
    </row>
    <row r="540" spans="5:9" s="482" customFormat="1" x14ac:dyDescent="0.25">
      <c r="E540" s="674" t="s">
        <v>2382</v>
      </c>
      <c r="F540" s="674" t="s">
        <v>1212</v>
      </c>
      <c r="G540" s="674" t="s">
        <v>1211</v>
      </c>
      <c r="H540" s="674" t="s">
        <v>1181</v>
      </c>
      <c r="I540" s="674" t="s">
        <v>2383</v>
      </c>
    </row>
    <row r="541" spans="5:9" s="482" customFormat="1" x14ac:dyDescent="0.25">
      <c r="E541" s="674" t="s">
        <v>2384</v>
      </c>
      <c r="F541" s="674" t="s">
        <v>1212</v>
      </c>
      <c r="G541" s="674" t="s">
        <v>1211</v>
      </c>
      <c r="H541" s="674" t="s">
        <v>1186</v>
      </c>
      <c r="I541" s="674" t="s">
        <v>2218</v>
      </c>
    </row>
    <row r="542" spans="5:9" s="482" customFormat="1" x14ac:dyDescent="0.25">
      <c r="E542" s="674" t="s">
        <v>2385</v>
      </c>
      <c r="F542" s="674" t="s">
        <v>1212</v>
      </c>
      <c r="G542" s="674" t="s">
        <v>1211</v>
      </c>
      <c r="H542" s="674" t="s">
        <v>1192</v>
      </c>
      <c r="I542" s="674" t="s">
        <v>2386</v>
      </c>
    </row>
    <row r="543" spans="5:9" s="482" customFormat="1" x14ac:dyDescent="0.25">
      <c r="E543" s="674" t="s">
        <v>2387</v>
      </c>
      <c r="F543" s="674" t="s">
        <v>1212</v>
      </c>
      <c r="G543" s="674" t="s">
        <v>1211</v>
      </c>
      <c r="H543" s="674" t="s">
        <v>1197</v>
      </c>
      <c r="I543" s="674" t="s">
        <v>2388</v>
      </c>
    </row>
    <row r="544" spans="5:9" s="482" customFormat="1" x14ac:dyDescent="0.25">
      <c r="E544" s="674" t="s">
        <v>2389</v>
      </c>
      <c r="F544" s="674" t="s">
        <v>1212</v>
      </c>
      <c r="G544" s="674" t="s">
        <v>1211</v>
      </c>
      <c r="H544" s="674" t="s">
        <v>1312</v>
      </c>
      <c r="I544" s="674" t="s">
        <v>2390</v>
      </c>
    </row>
    <row r="545" spans="5:9" s="482" customFormat="1" x14ac:dyDescent="0.25">
      <c r="E545" s="674" t="s">
        <v>2391</v>
      </c>
      <c r="F545" s="674" t="s">
        <v>1212</v>
      </c>
      <c r="G545" s="674" t="s">
        <v>1211</v>
      </c>
      <c r="H545" s="674" t="s">
        <v>1314</v>
      </c>
      <c r="I545" s="674" t="s">
        <v>2392</v>
      </c>
    </row>
    <row r="546" spans="5:9" s="482" customFormat="1" x14ac:dyDescent="0.25">
      <c r="E546" s="674" t="s">
        <v>2393</v>
      </c>
      <c r="F546" s="674" t="s">
        <v>1212</v>
      </c>
      <c r="G546" s="674" t="s">
        <v>1211</v>
      </c>
      <c r="H546" s="674" t="s">
        <v>1316</v>
      </c>
      <c r="I546" s="674" t="s">
        <v>2394</v>
      </c>
    </row>
    <row r="547" spans="5:9" s="482" customFormat="1" x14ac:dyDescent="0.25">
      <c r="E547" s="674" t="s">
        <v>2395</v>
      </c>
      <c r="F547" s="674" t="s">
        <v>1212</v>
      </c>
      <c r="G547" s="674" t="s">
        <v>1211</v>
      </c>
      <c r="H547" s="674" t="s">
        <v>1319</v>
      </c>
      <c r="I547" s="674" t="s">
        <v>2396</v>
      </c>
    </row>
    <row r="548" spans="5:9" s="482" customFormat="1" x14ac:dyDescent="0.25">
      <c r="E548" s="674" t="s">
        <v>2397</v>
      </c>
      <c r="F548" s="674" t="s">
        <v>1212</v>
      </c>
      <c r="G548" s="674" t="s">
        <v>1211</v>
      </c>
      <c r="H548" s="674" t="s">
        <v>1322</v>
      </c>
      <c r="I548" s="674" t="s">
        <v>2398</v>
      </c>
    </row>
    <row r="549" spans="5:9" s="482" customFormat="1" x14ac:dyDescent="0.25">
      <c r="E549" s="674" t="s">
        <v>2399</v>
      </c>
      <c r="F549" s="674" t="s">
        <v>1212</v>
      </c>
      <c r="G549" s="674" t="s">
        <v>1211</v>
      </c>
      <c r="H549" s="674" t="s">
        <v>1325</v>
      </c>
      <c r="I549" s="674" t="s">
        <v>2400</v>
      </c>
    </row>
    <row r="550" spans="5:9" s="482" customFormat="1" x14ac:dyDescent="0.25">
      <c r="E550" s="674" t="s">
        <v>2401</v>
      </c>
      <c r="F550" s="674" t="s">
        <v>1212</v>
      </c>
      <c r="G550" s="674" t="s">
        <v>1211</v>
      </c>
      <c r="H550" s="674" t="s">
        <v>1328</v>
      </c>
      <c r="I550" s="674" t="s">
        <v>2402</v>
      </c>
    </row>
    <row r="551" spans="5:9" s="482" customFormat="1" x14ac:dyDescent="0.25">
      <c r="E551" s="674" t="s">
        <v>2403</v>
      </c>
      <c r="F551" s="674" t="s">
        <v>1212</v>
      </c>
      <c r="G551" s="674" t="s">
        <v>1211</v>
      </c>
      <c r="H551" s="674" t="s">
        <v>1331</v>
      </c>
      <c r="I551" s="674" t="s">
        <v>2404</v>
      </c>
    </row>
    <row r="552" spans="5:9" s="482" customFormat="1" x14ac:dyDescent="0.25">
      <c r="E552" s="674" t="s">
        <v>2405</v>
      </c>
      <c r="F552" s="674" t="s">
        <v>1212</v>
      </c>
      <c r="G552" s="674" t="s">
        <v>1211</v>
      </c>
      <c r="H552" s="674" t="s">
        <v>1333</v>
      </c>
      <c r="I552" s="674" t="s">
        <v>2406</v>
      </c>
    </row>
    <row r="553" spans="5:9" s="482" customFormat="1" x14ac:dyDescent="0.25">
      <c r="E553" s="674" t="s">
        <v>2407</v>
      </c>
      <c r="F553" s="674" t="s">
        <v>1212</v>
      </c>
      <c r="G553" s="674" t="s">
        <v>1211</v>
      </c>
      <c r="H553" s="674" t="s">
        <v>1336</v>
      </c>
      <c r="I553" s="674" t="s">
        <v>2408</v>
      </c>
    </row>
    <row r="554" spans="5:9" s="482" customFormat="1" x14ac:dyDescent="0.25">
      <c r="E554" s="674" t="s">
        <v>2409</v>
      </c>
      <c r="F554" s="674" t="s">
        <v>1212</v>
      </c>
      <c r="G554" s="674" t="s">
        <v>1211</v>
      </c>
      <c r="H554" s="674" t="s">
        <v>1339</v>
      </c>
      <c r="I554" s="674" t="s">
        <v>2410</v>
      </c>
    </row>
    <row r="555" spans="5:9" s="482" customFormat="1" x14ac:dyDescent="0.25">
      <c r="E555" s="674" t="s">
        <v>2411</v>
      </c>
      <c r="F555" s="674" t="s">
        <v>1212</v>
      </c>
      <c r="G555" s="674" t="s">
        <v>1211</v>
      </c>
      <c r="H555" s="674" t="s">
        <v>1342</v>
      </c>
      <c r="I555" s="674" t="s">
        <v>2412</v>
      </c>
    </row>
    <row r="556" spans="5:9" s="482" customFormat="1" x14ac:dyDescent="0.25">
      <c r="E556" s="674" t="s">
        <v>2413</v>
      </c>
      <c r="F556" s="674" t="s">
        <v>1212</v>
      </c>
      <c r="G556" s="674" t="s">
        <v>1211</v>
      </c>
      <c r="H556" s="674" t="s">
        <v>1345</v>
      </c>
      <c r="I556" s="674" t="s">
        <v>2072</v>
      </c>
    </row>
    <row r="557" spans="5:9" s="482" customFormat="1" x14ac:dyDescent="0.25">
      <c r="E557" s="674" t="s">
        <v>2414</v>
      </c>
      <c r="F557" s="674" t="s">
        <v>1212</v>
      </c>
      <c r="G557" s="674" t="s">
        <v>1211</v>
      </c>
      <c r="H557" s="674" t="s">
        <v>1348</v>
      </c>
      <c r="I557" s="674" t="s">
        <v>2415</v>
      </c>
    </row>
    <row r="558" spans="5:9" s="482" customFormat="1" x14ac:dyDescent="0.25">
      <c r="E558" s="674" t="s">
        <v>2416</v>
      </c>
      <c r="F558" s="674" t="s">
        <v>1212</v>
      </c>
      <c r="G558" s="674" t="s">
        <v>1211</v>
      </c>
      <c r="H558" s="674" t="s">
        <v>1351</v>
      </c>
      <c r="I558" s="674" t="s">
        <v>2417</v>
      </c>
    </row>
    <row r="559" spans="5:9" s="482" customFormat="1" x14ac:dyDescent="0.25">
      <c r="E559" s="674" t="s">
        <v>2418</v>
      </c>
      <c r="F559" s="674" t="s">
        <v>1212</v>
      </c>
      <c r="G559" s="674" t="s">
        <v>1211</v>
      </c>
      <c r="H559" s="674" t="s">
        <v>1354</v>
      </c>
      <c r="I559" s="674" t="s">
        <v>2419</v>
      </c>
    </row>
    <row r="560" spans="5:9" s="482" customFormat="1" x14ac:dyDescent="0.25">
      <c r="E560" s="674" t="s">
        <v>2420</v>
      </c>
      <c r="F560" s="674" t="s">
        <v>1212</v>
      </c>
      <c r="G560" s="674" t="s">
        <v>1211</v>
      </c>
      <c r="H560" s="674" t="s">
        <v>1357</v>
      </c>
      <c r="I560" s="674" t="s">
        <v>2421</v>
      </c>
    </row>
    <row r="561" spans="5:9" s="482" customFormat="1" x14ac:dyDescent="0.25">
      <c r="E561" s="674" t="s">
        <v>2422</v>
      </c>
      <c r="F561" s="674" t="s">
        <v>1212</v>
      </c>
      <c r="G561" s="674" t="s">
        <v>1211</v>
      </c>
      <c r="H561" s="674" t="s">
        <v>1360</v>
      </c>
      <c r="I561" s="674" t="s">
        <v>2423</v>
      </c>
    </row>
    <row r="562" spans="5:9" s="482" customFormat="1" x14ac:dyDescent="0.25">
      <c r="E562" s="674" t="s">
        <v>2424</v>
      </c>
      <c r="F562" s="674" t="s">
        <v>1212</v>
      </c>
      <c r="G562" s="674" t="s">
        <v>1211</v>
      </c>
      <c r="H562" s="674" t="s">
        <v>1363</v>
      </c>
      <c r="I562" s="674" t="s">
        <v>2425</v>
      </c>
    </row>
    <row r="563" spans="5:9" s="482" customFormat="1" x14ac:dyDescent="0.25">
      <c r="E563" s="674" t="s">
        <v>2426</v>
      </c>
      <c r="F563" s="674" t="s">
        <v>1212</v>
      </c>
      <c r="G563" s="674" t="s">
        <v>1211</v>
      </c>
      <c r="H563" s="674" t="s">
        <v>1366</v>
      </c>
      <c r="I563" s="674" t="s">
        <v>2427</v>
      </c>
    </row>
    <row r="564" spans="5:9" s="482" customFormat="1" x14ac:dyDescent="0.25">
      <c r="E564" s="674" t="s">
        <v>2428</v>
      </c>
      <c r="F564" s="674" t="s">
        <v>1212</v>
      </c>
      <c r="G564" s="674" t="s">
        <v>1211</v>
      </c>
      <c r="H564" s="674" t="s">
        <v>1369</v>
      </c>
      <c r="I564" s="674" t="s">
        <v>2429</v>
      </c>
    </row>
    <row r="565" spans="5:9" s="482" customFormat="1" x14ac:dyDescent="0.25">
      <c r="E565" s="674" t="s">
        <v>2430</v>
      </c>
      <c r="F565" s="674" t="s">
        <v>1212</v>
      </c>
      <c r="G565" s="674" t="s">
        <v>1211</v>
      </c>
      <c r="H565" s="674" t="s">
        <v>1372</v>
      </c>
      <c r="I565" s="674" t="s">
        <v>2431</v>
      </c>
    </row>
    <row r="566" spans="5:9" s="482" customFormat="1" x14ac:dyDescent="0.25">
      <c r="E566" s="674" t="s">
        <v>2432</v>
      </c>
      <c r="F566" s="674" t="s">
        <v>1212</v>
      </c>
      <c r="G566" s="674" t="s">
        <v>1211</v>
      </c>
      <c r="H566" s="674" t="s">
        <v>1375</v>
      </c>
      <c r="I566" s="674" t="s">
        <v>2433</v>
      </c>
    </row>
    <row r="567" spans="5:9" s="482" customFormat="1" x14ac:dyDescent="0.25">
      <c r="E567" s="674" t="s">
        <v>2434</v>
      </c>
      <c r="F567" s="674" t="s">
        <v>1212</v>
      </c>
      <c r="G567" s="674" t="s">
        <v>1211</v>
      </c>
      <c r="H567" s="674" t="s">
        <v>1378</v>
      </c>
      <c r="I567" s="674" t="s">
        <v>2435</v>
      </c>
    </row>
    <row r="568" spans="5:9" s="482" customFormat="1" x14ac:dyDescent="0.25">
      <c r="E568" s="674" t="s">
        <v>2436</v>
      </c>
      <c r="F568" s="674" t="s">
        <v>1212</v>
      </c>
      <c r="G568" s="674" t="s">
        <v>1211</v>
      </c>
      <c r="H568" s="674" t="s">
        <v>1381</v>
      </c>
      <c r="I568" s="674" t="s">
        <v>2437</v>
      </c>
    </row>
    <row r="569" spans="5:9" s="482" customFormat="1" x14ac:dyDescent="0.25">
      <c r="E569" s="674" t="s">
        <v>2438</v>
      </c>
      <c r="F569" s="674" t="s">
        <v>1212</v>
      </c>
      <c r="G569" s="674" t="s">
        <v>1211</v>
      </c>
      <c r="H569" s="674" t="s">
        <v>1384</v>
      </c>
      <c r="I569" s="674" t="s">
        <v>2439</v>
      </c>
    </row>
    <row r="570" spans="5:9" s="482" customFormat="1" x14ac:dyDescent="0.25">
      <c r="E570" s="674" t="s">
        <v>2440</v>
      </c>
      <c r="F570" s="674" t="s">
        <v>1212</v>
      </c>
      <c r="G570" s="674" t="s">
        <v>1211</v>
      </c>
      <c r="H570" s="674" t="s">
        <v>1387</v>
      </c>
      <c r="I570" s="674" t="s">
        <v>2441</v>
      </c>
    </row>
    <row r="571" spans="5:9" s="482" customFormat="1" x14ac:dyDescent="0.25">
      <c r="E571" s="674" t="s">
        <v>2442</v>
      </c>
      <c r="F571" s="674" t="s">
        <v>1212</v>
      </c>
      <c r="G571" s="674" t="s">
        <v>1211</v>
      </c>
      <c r="H571" s="674" t="s">
        <v>1485</v>
      </c>
      <c r="I571" s="674" t="s">
        <v>2443</v>
      </c>
    </row>
    <row r="572" spans="5:9" s="482" customFormat="1" x14ac:dyDescent="0.25">
      <c r="E572" s="674" t="s">
        <v>2444</v>
      </c>
      <c r="F572" s="674" t="s">
        <v>1212</v>
      </c>
      <c r="G572" s="674" t="s">
        <v>1211</v>
      </c>
      <c r="H572" s="674" t="s">
        <v>1488</v>
      </c>
      <c r="I572" s="674" t="s">
        <v>2445</v>
      </c>
    </row>
    <row r="573" spans="5:9" s="482" customFormat="1" x14ac:dyDescent="0.25">
      <c r="E573" s="674" t="s">
        <v>2446</v>
      </c>
      <c r="F573" s="674" t="s">
        <v>1212</v>
      </c>
      <c r="G573" s="674" t="s">
        <v>1211</v>
      </c>
      <c r="H573" s="674" t="s">
        <v>1491</v>
      </c>
      <c r="I573" s="674" t="s">
        <v>2447</v>
      </c>
    </row>
    <row r="574" spans="5:9" s="482" customFormat="1" x14ac:dyDescent="0.25">
      <c r="E574" s="674" t="s">
        <v>2448</v>
      </c>
      <c r="F574" s="674" t="s">
        <v>1212</v>
      </c>
      <c r="G574" s="674" t="s">
        <v>1211</v>
      </c>
      <c r="H574" s="674" t="s">
        <v>1494</v>
      </c>
      <c r="I574" s="674" t="s">
        <v>2449</v>
      </c>
    </row>
    <row r="575" spans="5:9" s="482" customFormat="1" x14ac:dyDescent="0.25">
      <c r="E575" s="674" t="s">
        <v>2450</v>
      </c>
      <c r="F575" s="674" t="s">
        <v>1212</v>
      </c>
      <c r="G575" s="674" t="s">
        <v>1211</v>
      </c>
      <c r="H575" s="674" t="s">
        <v>1497</v>
      </c>
      <c r="I575" s="674" t="s">
        <v>2451</v>
      </c>
    </row>
    <row r="576" spans="5:9" s="482" customFormat="1" x14ac:dyDescent="0.25">
      <c r="E576" s="674" t="s">
        <v>2452</v>
      </c>
      <c r="F576" s="674" t="s">
        <v>1212</v>
      </c>
      <c r="G576" s="674" t="s">
        <v>1211</v>
      </c>
      <c r="H576" s="674" t="s">
        <v>1500</v>
      </c>
      <c r="I576" s="674" t="s">
        <v>2453</v>
      </c>
    </row>
    <row r="577" spans="5:9" s="482" customFormat="1" x14ac:dyDescent="0.25">
      <c r="E577" s="674" t="s">
        <v>2454</v>
      </c>
      <c r="F577" s="674" t="s">
        <v>1212</v>
      </c>
      <c r="G577" s="674" t="s">
        <v>1211</v>
      </c>
      <c r="H577" s="674" t="s">
        <v>1503</v>
      </c>
      <c r="I577" s="674" t="s">
        <v>2455</v>
      </c>
    </row>
    <row r="578" spans="5:9" s="482" customFormat="1" x14ac:dyDescent="0.25">
      <c r="E578" s="674" t="s">
        <v>2456</v>
      </c>
      <c r="F578" s="674" t="s">
        <v>1212</v>
      </c>
      <c r="G578" s="674" t="s">
        <v>1211</v>
      </c>
      <c r="H578" s="674" t="s">
        <v>1506</v>
      </c>
      <c r="I578" s="674" t="s">
        <v>2457</v>
      </c>
    </row>
    <row r="579" spans="5:9" s="482" customFormat="1" x14ac:dyDescent="0.25">
      <c r="E579" s="674" t="s">
        <v>2458</v>
      </c>
      <c r="F579" s="674" t="s">
        <v>1212</v>
      </c>
      <c r="G579" s="674" t="s">
        <v>1211</v>
      </c>
      <c r="H579" s="674" t="s">
        <v>1509</v>
      </c>
      <c r="I579" s="674" t="s">
        <v>2459</v>
      </c>
    </row>
    <row r="580" spans="5:9" s="482" customFormat="1" x14ac:dyDescent="0.25">
      <c r="E580" s="674" t="s">
        <v>2460</v>
      </c>
      <c r="F580" s="674" t="s">
        <v>1212</v>
      </c>
      <c r="G580" s="674" t="s">
        <v>1211</v>
      </c>
      <c r="H580" s="674" t="s">
        <v>1512</v>
      </c>
      <c r="I580" s="674" t="s">
        <v>1166</v>
      </c>
    </row>
    <row r="581" spans="5:9" s="482" customFormat="1" x14ac:dyDescent="0.25">
      <c r="E581" s="674" t="s">
        <v>2461</v>
      </c>
      <c r="F581" s="674" t="s">
        <v>1212</v>
      </c>
      <c r="G581" s="674" t="s">
        <v>1211</v>
      </c>
      <c r="H581" s="674" t="s">
        <v>1514</v>
      </c>
      <c r="I581" s="674" t="s">
        <v>2462</v>
      </c>
    </row>
    <row r="582" spans="5:9" s="482" customFormat="1" x14ac:dyDescent="0.25">
      <c r="E582" s="674" t="s">
        <v>2463</v>
      </c>
      <c r="F582" s="674" t="s">
        <v>1212</v>
      </c>
      <c r="G582" s="674" t="s">
        <v>1211</v>
      </c>
      <c r="H582" s="674" t="s">
        <v>1517</v>
      </c>
      <c r="I582" s="674" t="s">
        <v>2464</v>
      </c>
    </row>
    <row r="583" spans="5:9" s="482" customFormat="1" x14ac:dyDescent="0.25">
      <c r="E583" s="674" t="s">
        <v>2465</v>
      </c>
      <c r="F583" s="674" t="s">
        <v>1212</v>
      </c>
      <c r="G583" s="674" t="s">
        <v>1211</v>
      </c>
      <c r="H583" s="674" t="s">
        <v>1520</v>
      </c>
      <c r="I583" s="674" t="s">
        <v>2466</v>
      </c>
    </row>
    <row r="584" spans="5:9" s="482" customFormat="1" x14ac:dyDescent="0.25">
      <c r="E584" s="674" t="s">
        <v>2467</v>
      </c>
      <c r="F584" s="674" t="s">
        <v>1212</v>
      </c>
      <c r="G584" s="674" t="s">
        <v>1211</v>
      </c>
      <c r="H584" s="674" t="s">
        <v>1523</v>
      </c>
      <c r="I584" s="674" t="s">
        <v>2468</v>
      </c>
    </row>
    <row r="585" spans="5:9" s="482" customFormat="1" x14ac:dyDescent="0.25">
      <c r="E585" s="674" t="s">
        <v>2469</v>
      </c>
      <c r="F585" s="674" t="s">
        <v>1212</v>
      </c>
      <c r="G585" s="674" t="s">
        <v>1211</v>
      </c>
      <c r="H585" s="674" t="s">
        <v>1526</v>
      </c>
      <c r="I585" s="674" t="s">
        <v>2470</v>
      </c>
    </row>
    <row r="586" spans="5:9" s="482" customFormat="1" x14ac:dyDescent="0.25">
      <c r="E586" s="674" t="s">
        <v>2471</v>
      </c>
      <c r="F586" s="674" t="s">
        <v>1212</v>
      </c>
      <c r="G586" s="674" t="s">
        <v>1211</v>
      </c>
      <c r="H586" s="674" t="s">
        <v>1529</v>
      </c>
      <c r="I586" s="674" t="s">
        <v>2472</v>
      </c>
    </row>
    <row r="587" spans="5:9" s="482" customFormat="1" x14ac:dyDescent="0.25">
      <c r="E587" s="674" t="s">
        <v>2473</v>
      </c>
      <c r="F587" s="674" t="s">
        <v>1212</v>
      </c>
      <c r="G587" s="674" t="s">
        <v>1211</v>
      </c>
      <c r="H587" s="674" t="s">
        <v>1532</v>
      </c>
      <c r="I587" s="674" t="s">
        <v>2474</v>
      </c>
    </row>
    <row r="588" spans="5:9" s="482" customFormat="1" x14ac:dyDescent="0.25">
      <c r="E588" s="674" t="s">
        <v>2475</v>
      </c>
      <c r="F588" s="674" t="s">
        <v>1212</v>
      </c>
      <c r="G588" s="674" t="s">
        <v>1211</v>
      </c>
      <c r="H588" s="674" t="s">
        <v>1535</v>
      </c>
      <c r="I588" s="674" t="s">
        <v>2476</v>
      </c>
    </row>
    <row r="589" spans="5:9" s="482" customFormat="1" x14ac:dyDescent="0.25">
      <c r="E589" s="674" t="s">
        <v>2477</v>
      </c>
      <c r="F589" s="674" t="s">
        <v>1212</v>
      </c>
      <c r="G589" s="674" t="s">
        <v>1211</v>
      </c>
      <c r="H589" s="674" t="s">
        <v>1538</v>
      </c>
      <c r="I589" s="674" t="s">
        <v>2478</v>
      </c>
    </row>
    <row r="590" spans="5:9" s="482" customFormat="1" x14ac:dyDescent="0.25">
      <c r="E590" s="674" t="s">
        <v>2479</v>
      </c>
      <c r="F590" s="674" t="s">
        <v>1212</v>
      </c>
      <c r="G590" s="674" t="s">
        <v>1211</v>
      </c>
      <c r="H590" s="674" t="s">
        <v>1541</v>
      </c>
      <c r="I590" s="674" t="s">
        <v>2480</v>
      </c>
    </row>
    <row r="591" spans="5:9" s="482" customFormat="1" x14ac:dyDescent="0.25">
      <c r="E591" s="674" t="s">
        <v>2481</v>
      </c>
      <c r="F591" s="674" t="s">
        <v>1212</v>
      </c>
      <c r="G591" s="674" t="s">
        <v>1211</v>
      </c>
      <c r="H591" s="674" t="s">
        <v>1544</v>
      </c>
      <c r="I591" s="674" t="s">
        <v>2482</v>
      </c>
    </row>
    <row r="592" spans="5:9" s="482" customFormat="1" x14ac:dyDescent="0.25">
      <c r="E592" s="674" t="s">
        <v>2483</v>
      </c>
      <c r="F592" s="674" t="s">
        <v>1212</v>
      </c>
      <c r="G592" s="674" t="s">
        <v>1211</v>
      </c>
      <c r="H592" s="674" t="s">
        <v>1547</v>
      </c>
      <c r="I592" s="674" t="s">
        <v>2484</v>
      </c>
    </row>
    <row r="593" spans="5:9" s="482" customFormat="1" x14ac:dyDescent="0.25">
      <c r="E593" s="674" t="s">
        <v>2485</v>
      </c>
      <c r="F593" s="674" t="s">
        <v>1212</v>
      </c>
      <c r="G593" s="674" t="s">
        <v>1211</v>
      </c>
      <c r="H593" s="674" t="s">
        <v>1550</v>
      </c>
      <c r="I593" s="674" t="s">
        <v>2486</v>
      </c>
    </row>
    <row r="594" spans="5:9" s="482" customFormat="1" x14ac:dyDescent="0.25">
      <c r="E594" s="674" t="s">
        <v>2487</v>
      </c>
      <c r="F594" s="674" t="s">
        <v>1212</v>
      </c>
      <c r="G594" s="674" t="s">
        <v>1211</v>
      </c>
      <c r="H594" s="674" t="s">
        <v>1553</v>
      </c>
      <c r="I594" s="674" t="s">
        <v>2488</v>
      </c>
    </row>
    <row r="595" spans="5:9" s="482" customFormat="1" x14ac:dyDescent="0.25">
      <c r="E595" s="674" t="s">
        <v>2489</v>
      </c>
      <c r="F595" s="674" t="s">
        <v>1212</v>
      </c>
      <c r="G595" s="674" t="s">
        <v>1211</v>
      </c>
      <c r="H595" s="674" t="s">
        <v>1556</v>
      </c>
      <c r="I595" s="674" t="s">
        <v>2490</v>
      </c>
    </row>
    <row r="596" spans="5:9" s="482" customFormat="1" x14ac:dyDescent="0.25">
      <c r="E596" s="674" t="s">
        <v>2491</v>
      </c>
      <c r="F596" s="674" t="s">
        <v>1212</v>
      </c>
      <c r="G596" s="674" t="s">
        <v>1211</v>
      </c>
      <c r="H596" s="674" t="s">
        <v>1559</v>
      </c>
      <c r="I596" s="674" t="s">
        <v>2492</v>
      </c>
    </row>
    <row r="597" spans="5:9" s="482" customFormat="1" x14ac:dyDescent="0.25">
      <c r="E597" s="674" t="s">
        <v>2493</v>
      </c>
      <c r="F597" s="674" t="s">
        <v>1212</v>
      </c>
      <c r="G597" s="674" t="s">
        <v>1211</v>
      </c>
      <c r="H597" s="674" t="s">
        <v>1562</v>
      </c>
      <c r="I597" s="674" t="s">
        <v>2494</v>
      </c>
    </row>
    <row r="598" spans="5:9" s="482" customFormat="1" x14ac:dyDescent="0.25">
      <c r="E598" s="674" t="s">
        <v>2495</v>
      </c>
      <c r="F598" s="674" t="s">
        <v>1212</v>
      </c>
      <c r="G598" s="674" t="s">
        <v>1211</v>
      </c>
      <c r="H598" s="674" t="s">
        <v>1565</v>
      </c>
      <c r="I598" s="674" t="s">
        <v>2496</v>
      </c>
    </row>
    <row r="599" spans="5:9" s="482" customFormat="1" x14ac:dyDescent="0.25">
      <c r="E599" s="674" t="s">
        <v>2497</v>
      </c>
      <c r="F599" s="674" t="s">
        <v>1212</v>
      </c>
      <c r="G599" s="674" t="s">
        <v>1211</v>
      </c>
      <c r="H599" s="674" t="s">
        <v>1568</v>
      </c>
      <c r="I599" s="674" t="s">
        <v>2498</v>
      </c>
    </row>
    <row r="600" spans="5:9" s="482" customFormat="1" x14ac:dyDescent="0.25">
      <c r="E600" s="674" t="s">
        <v>2499</v>
      </c>
      <c r="F600" s="674" t="s">
        <v>1212</v>
      </c>
      <c r="G600" s="674" t="s">
        <v>1211</v>
      </c>
      <c r="H600" s="674" t="s">
        <v>1571</v>
      </c>
      <c r="I600" s="674" t="s">
        <v>2500</v>
      </c>
    </row>
    <row r="601" spans="5:9" s="482" customFormat="1" x14ac:dyDescent="0.25">
      <c r="E601" s="674" t="s">
        <v>2501</v>
      </c>
      <c r="F601" s="674" t="s">
        <v>1212</v>
      </c>
      <c r="G601" s="674" t="s">
        <v>1211</v>
      </c>
      <c r="H601" s="674" t="s">
        <v>1574</v>
      </c>
      <c r="I601" s="674" t="s">
        <v>2502</v>
      </c>
    </row>
    <row r="602" spans="5:9" s="482" customFormat="1" x14ac:dyDescent="0.25">
      <c r="E602" s="674" t="s">
        <v>2503</v>
      </c>
      <c r="F602" s="674" t="s">
        <v>1212</v>
      </c>
      <c r="G602" s="674" t="s">
        <v>1211</v>
      </c>
      <c r="H602" s="674" t="s">
        <v>1577</v>
      </c>
      <c r="I602" s="674" t="s">
        <v>2504</v>
      </c>
    </row>
    <row r="603" spans="5:9" s="482" customFormat="1" x14ac:dyDescent="0.25">
      <c r="E603" s="674" t="s">
        <v>2505</v>
      </c>
      <c r="F603" s="674" t="s">
        <v>1212</v>
      </c>
      <c r="G603" s="674" t="s">
        <v>1211</v>
      </c>
      <c r="H603" s="674" t="s">
        <v>1580</v>
      </c>
      <c r="I603" s="674" t="s">
        <v>2506</v>
      </c>
    </row>
    <row r="604" spans="5:9" s="482" customFormat="1" x14ac:dyDescent="0.25">
      <c r="E604" s="674" t="s">
        <v>2507</v>
      </c>
      <c r="F604" s="674" t="s">
        <v>1212</v>
      </c>
      <c r="G604" s="674" t="s">
        <v>1211</v>
      </c>
      <c r="H604" s="674" t="s">
        <v>1583</v>
      </c>
      <c r="I604" s="674" t="s">
        <v>2508</v>
      </c>
    </row>
    <row r="605" spans="5:9" s="482" customFormat="1" x14ac:dyDescent="0.25">
      <c r="E605" s="674" t="s">
        <v>2509</v>
      </c>
      <c r="F605" s="674" t="s">
        <v>1212</v>
      </c>
      <c r="G605" s="674" t="s">
        <v>1211</v>
      </c>
      <c r="H605" s="674" t="s">
        <v>1586</v>
      </c>
      <c r="I605" s="674" t="s">
        <v>2510</v>
      </c>
    </row>
    <row r="606" spans="5:9" s="482" customFormat="1" x14ac:dyDescent="0.25">
      <c r="E606" s="674" t="s">
        <v>2511</v>
      </c>
      <c r="F606" s="674" t="s">
        <v>1212</v>
      </c>
      <c r="G606" s="674" t="s">
        <v>1211</v>
      </c>
      <c r="H606" s="674" t="s">
        <v>1589</v>
      </c>
      <c r="I606" s="674" t="s">
        <v>2512</v>
      </c>
    </row>
    <row r="607" spans="5:9" s="482" customFormat="1" x14ac:dyDescent="0.25">
      <c r="E607" s="674" t="s">
        <v>2513</v>
      </c>
      <c r="F607" s="674" t="s">
        <v>1212</v>
      </c>
      <c r="G607" s="674" t="s">
        <v>1211</v>
      </c>
      <c r="H607" s="674" t="s">
        <v>1592</v>
      </c>
      <c r="I607" s="674" t="s">
        <v>2144</v>
      </c>
    </row>
    <row r="608" spans="5:9" s="482" customFormat="1" x14ac:dyDescent="0.25">
      <c r="E608" s="674" t="s">
        <v>2514</v>
      </c>
      <c r="F608" s="674" t="s">
        <v>1212</v>
      </c>
      <c r="G608" s="674" t="s">
        <v>1211</v>
      </c>
      <c r="H608" s="674" t="s">
        <v>1595</v>
      </c>
      <c r="I608" s="674" t="s">
        <v>2515</v>
      </c>
    </row>
    <row r="609" spans="5:9" s="482" customFormat="1" x14ac:dyDescent="0.25">
      <c r="E609" s="674" t="s">
        <v>2516</v>
      </c>
      <c r="F609" s="674" t="s">
        <v>1212</v>
      </c>
      <c r="G609" s="674" t="s">
        <v>1211</v>
      </c>
      <c r="H609" s="674" t="s">
        <v>1598</v>
      </c>
      <c r="I609" s="674" t="s">
        <v>2517</v>
      </c>
    </row>
    <row r="610" spans="5:9" s="482" customFormat="1" x14ac:dyDescent="0.25">
      <c r="E610" s="674" t="s">
        <v>2518</v>
      </c>
      <c r="F610" s="674" t="s">
        <v>1212</v>
      </c>
      <c r="G610" s="674" t="s">
        <v>1211</v>
      </c>
      <c r="H610" s="674" t="s">
        <v>1601</v>
      </c>
      <c r="I610" s="674" t="s">
        <v>2519</v>
      </c>
    </row>
    <row r="611" spans="5:9" s="482" customFormat="1" x14ac:dyDescent="0.25">
      <c r="E611" s="674" t="s">
        <v>2520</v>
      </c>
      <c r="F611" s="674" t="s">
        <v>1212</v>
      </c>
      <c r="G611" s="674" t="s">
        <v>1211</v>
      </c>
      <c r="H611" s="674" t="s">
        <v>1604</v>
      </c>
      <c r="I611" s="674" t="s">
        <v>1768</v>
      </c>
    </row>
    <row r="612" spans="5:9" s="482" customFormat="1" x14ac:dyDescent="0.25">
      <c r="E612" s="674" t="s">
        <v>2521</v>
      </c>
      <c r="F612" s="674" t="s">
        <v>1212</v>
      </c>
      <c r="G612" s="674" t="s">
        <v>1211</v>
      </c>
      <c r="H612" s="674" t="s">
        <v>1607</v>
      </c>
      <c r="I612" s="674" t="s">
        <v>2522</v>
      </c>
    </row>
    <row r="613" spans="5:9" s="482" customFormat="1" x14ac:dyDescent="0.25">
      <c r="E613" s="674" t="s">
        <v>2523</v>
      </c>
      <c r="F613" s="674" t="s">
        <v>1212</v>
      </c>
      <c r="G613" s="674" t="s">
        <v>1211</v>
      </c>
      <c r="H613" s="674" t="s">
        <v>1610</v>
      </c>
      <c r="I613" s="674" t="s">
        <v>2524</v>
      </c>
    </row>
    <row r="614" spans="5:9" s="482" customFormat="1" x14ac:dyDescent="0.25">
      <c r="E614" s="674" t="s">
        <v>2525</v>
      </c>
      <c r="F614" s="674" t="s">
        <v>1212</v>
      </c>
      <c r="G614" s="674" t="s">
        <v>1211</v>
      </c>
      <c r="H614" s="674" t="s">
        <v>1613</v>
      </c>
      <c r="I614" s="674" t="s">
        <v>2526</v>
      </c>
    </row>
    <row r="615" spans="5:9" s="482" customFormat="1" x14ac:dyDescent="0.25">
      <c r="E615" s="674" t="s">
        <v>2527</v>
      </c>
      <c r="F615" s="674" t="s">
        <v>1212</v>
      </c>
      <c r="G615" s="674" t="s">
        <v>1211</v>
      </c>
      <c r="H615" s="674" t="s">
        <v>1616</v>
      </c>
      <c r="I615" s="674" t="s">
        <v>2528</v>
      </c>
    </row>
    <row r="616" spans="5:9" s="482" customFormat="1" x14ac:dyDescent="0.25">
      <c r="E616" s="674" t="s">
        <v>2529</v>
      </c>
      <c r="F616" s="674" t="s">
        <v>1212</v>
      </c>
      <c r="G616" s="674" t="s">
        <v>1211</v>
      </c>
      <c r="H616" s="674" t="s">
        <v>1619</v>
      </c>
      <c r="I616" s="674" t="s">
        <v>2530</v>
      </c>
    </row>
    <row r="617" spans="5:9" s="482" customFormat="1" x14ac:dyDescent="0.25">
      <c r="E617" s="674" t="s">
        <v>2531</v>
      </c>
      <c r="F617" s="674" t="s">
        <v>1212</v>
      </c>
      <c r="G617" s="674" t="s">
        <v>1211</v>
      </c>
      <c r="H617" s="674" t="s">
        <v>1622</v>
      </c>
      <c r="I617" s="674" t="s">
        <v>2532</v>
      </c>
    </row>
    <row r="618" spans="5:9" s="482" customFormat="1" x14ac:dyDescent="0.25">
      <c r="E618" s="674" t="s">
        <v>2533</v>
      </c>
      <c r="F618" s="674" t="s">
        <v>1212</v>
      </c>
      <c r="G618" s="674" t="s">
        <v>1211</v>
      </c>
      <c r="H618" s="674" t="s">
        <v>1625</v>
      </c>
      <c r="I618" s="674" t="s">
        <v>2534</v>
      </c>
    </row>
    <row r="619" spans="5:9" s="482" customFormat="1" x14ac:dyDescent="0.25">
      <c r="E619" s="674" t="s">
        <v>2535</v>
      </c>
      <c r="F619" s="674" t="s">
        <v>1212</v>
      </c>
      <c r="G619" s="674" t="s">
        <v>1211</v>
      </c>
      <c r="H619" s="674" t="s">
        <v>1628</v>
      </c>
      <c r="I619" s="674" t="s">
        <v>2536</v>
      </c>
    </row>
    <row r="620" spans="5:9" s="482" customFormat="1" x14ac:dyDescent="0.25">
      <c r="E620" s="674" t="s">
        <v>2537</v>
      </c>
      <c r="F620" s="674" t="s">
        <v>1212</v>
      </c>
      <c r="G620" s="674" t="s">
        <v>1211</v>
      </c>
      <c r="H620" s="674" t="s">
        <v>1631</v>
      </c>
      <c r="I620" s="674" t="s">
        <v>2538</v>
      </c>
    </row>
    <row r="621" spans="5:9" s="482" customFormat="1" x14ac:dyDescent="0.25">
      <c r="E621" s="674" t="s">
        <v>2539</v>
      </c>
      <c r="F621" s="674" t="s">
        <v>1212</v>
      </c>
      <c r="G621" s="674" t="s">
        <v>1211</v>
      </c>
      <c r="H621" s="674" t="s">
        <v>1634</v>
      </c>
      <c r="I621" s="674" t="s">
        <v>2540</v>
      </c>
    </row>
    <row r="622" spans="5:9" s="482" customFormat="1" x14ac:dyDescent="0.25">
      <c r="E622" s="674" t="s">
        <v>2541</v>
      </c>
      <c r="F622" s="674" t="s">
        <v>1212</v>
      </c>
      <c r="G622" s="674" t="s">
        <v>1211</v>
      </c>
      <c r="H622" s="674" t="s">
        <v>1637</v>
      </c>
      <c r="I622" s="674" t="s">
        <v>2542</v>
      </c>
    </row>
    <row r="623" spans="5:9" s="482" customFormat="1" x14ac:dyDescent="0.25">
      <c r="E623" s="674" t="s">
        <v>2543</v>
      </c>
      <c r="F623" s="674" t="s">
        <v>1212</v>
      </c>
      <c r="G623" s="674" t="s">
        <v>1211</v>
      </c>
      <c r="H623" s="674" t="s">
        <v>1640</v>
      </c>
      <c r="I623" s="674" t="s">
        <v>2544</v>
      </c>
    </row>
    <row r="624" spans="5:9" s="482" customFormat="1" x14ac:dyDescent="0.25">
      <c r="E624" s="674" t="s">
        <v>2545</v>
      </c>
      <c r="F624" s="674" t="s">
        <v>1212</v>
      </c>
      <c r="G624" s="674" t="s">
        <v>1211</v>
      </c>
      <c r="H624" s="674" t="s">
        <v>1643</v>
      </c>
      <c r="I624" s="674" t="s">
        <v>2546</v>
      </c>
    </row>
    <row r="625" spans="5:9" s="482" customFormat="1" x14ac:dyDescent="0.25">
      <c r="E625" s="674" t="s">
        <v>2547</v>
      </c>
      <c r="F625" s="674" t="s">
        <v>1212</v>
      </c>
      <c r="G625" s="674" t="s">
        <v>1211</v>
      </c>
      <c r="H625" s="674" t="s">
        <v>1646</v>
      </c>
      <c r="I625" s="674" t="s">
        <v>2548</v>
      </c>
    </row>
    <row r="626" spans="5:9" s="482" customFormat="1" x14ac:dyDescent="0.25">
      <c r="E626" s="674" t="s">
        <v>2549</v>
      </c>
      <c r="F626" s="674" t="s">
        <v>1212</v>
      </c>
      <c r="G626" s="674" t="s">
        <v>1211</v>
      </c>
      <c r="H626" s="674" t="s">
        <v>1649</v>
      </c>
      <c r="I626" s="674" t="s">
        <v>2550</v>
      </c>
    </row>
    <row r="627" spans="5:9" s="482" customFormat="1" x14ac:dyDescent="0.25">
      <c r="E627" s="674" t="s">
        <v>2551</v>
      </c>
      <c r="F627" s="674" t="s">
        <v>1212</v>
      </c>
      <c r="G627" s="674" t="s">
        <v>1211</v>
      </c>
      <c r="H627" s="674" t="s">
        <v>2552</v>
      </c>
      <c r="I627" s="674" t="s">
        <v>2553</v>
      </c>
    </row>
    <row r="628" spans="5:9" s="482" customFormat="1" x14ac:dyDescent="0.25">
      <c r="E628" s="674" t="s">
        <v>2554</v>
      </c>
      <c r="F628" s="674" t="s">
        <v>1212</v>
      </c>
      <c r="G628" s="674" t="s">
        <v>1211</v>
      </c>
      <c r="H628" s="674" t="s">
        <v>1652</v>
      </c>
      <c r="I628" s="674" t="s">
        <v>2555</v>
      </c>
    </row>
    <row r="629" spans="5:9" s="482" customFormat="1" x14ac:dyDescent="0.25">
      <c r="E629" s="674" t="s">
        <v>2556</v>
      </c>
      <c r="F629" s="674" t="s">
        <v>1212</v>
      </c>
      <c r="G629" s="674" t="s">
        <v>1211</v>
      </c>
      <c r="H629" s="674" t="s">
        <v>1655</v>
      </c>
      <c r="I629" s="674" t="s">
        <v>2557</v>
      </c>
    </row>
    <row r="630" spans="5:9" s="482" customFormat="1" x14ac:dyDescent="0.25">
      <c r="E630" s="674" t="s">
        <v>2558</v>
      </c>
      <c r="F630" s="674" t="s">
        <v>1212</v>
      </c>
      <c r="G630" s="674" t="s">
        <v>1211</v>
      </c>
      <c r="H630" s="674" t="s">
        <v>1658</v>
      </c>
      <c r="I630" s="674" t="s">
        <v>2559</v>
      </c>
    </row>
    <row r="631" spans="5:9" s="482" customFormat="1" x14ac:dyDescent="0.25">
      <c r="E631" s="674" t="s">
        <v>2560</v>
      </c>
      <c r="F631" s="674" t="s">
        <v>1212</v>
      </c>
      <c r="G631" s="674" t="s">
        <v>1211</v>
      </c>
      <c r="H631" s="674" t="s">
        <v>1661</v>
      </c>
      <c r="I631" s="674" t="s">
        <v>2561</v>
      </c>
    </row>
    <row r="632" spans="5:9" s="482" customFormat="1" x14ac:dyDescent="0.25">
      <c r="E632" s="674" t="s">
        <v>2562</v>
      </c>
      <c r="F632" s="674" t="s">
        <v>1212</v>
      </c>
      <c r="G632" s="674" t="s">
        <v>1211</v>
      </c>
      <c r="H632" s="674" t="s">
        <v>1664</v>
      </c>
      <c r="I632" s="674" t="s">
        <v>2563</v>
      </c>
    </row>
    <row r="633" spans="5:9" s="482" customFormat="1" x14ac:dyDescent="0.25">
      <c r="E633" s="674" t="s">
        <v>2564</v>
      </c>
      <c r="F633" s="674" t="s">
        <v>1212</v>
      </c>
      <c r="G633" s="674" t="s">
        <v>1211</v>
      </c>
      <c r="H633" s="674" t="s">
        <v>1667</v>
      </c>
      <c r="I633" s="674" t="s">
        <v>1656</v>
      </c>
    </row>
    <row r="634" spans="5:9" s="482" customFormat="1" x14ac:dyDescent="0.25">
      <c r="E634" s="674" t="s">
        <v>2565</v>
      </c>
      <c r="F634" s="674" t="s">
        <v>1212</v>
      </c>
      <c r="G634" s="674" t="s">
        <v>1211</v>
      </c>
      <c r="H634" s="674" t="s">
        <v>1670</v>
      </c>
      <c r="I634" s="674" t="s">
        <v>2566</v>
      </c>
    </row>
    <row r="635" spans="5:9" s="482" customFormat="1" x14ac:dyDescent="0.25">
      <c r="E635" s="674" t="s">
        <v>2567</v>
      </c>
      <c r="F635" s="674" t="s">
        <v>1212</v>
      </c>
      <c r="G635" s="674" t="s">
        <v>1211</v>
      </c>
      <c r="H635" s="674" t="s">
        <v>1673</v>
      </c>
      <c r="I635" s="674" t="s">
        <v>2568</v>
      </c>
    </row>
    <row r="636" spans="5:9" s="482" customFormat="1" x14ac:dyDescent="0.25">
      <c r="E636" s="674" t="s">
        <v>2569</v>
      </c>
      <c r="F636" s="674" t="s">
        <v>1212</v>
      </c>
      <c r="G636" s="674" t="s">
        <v>1211</v>
      </c>
      <c r="H636" s="674" t="s">
        <v>1676</v>
      </c>
      <c r="I636" s="674" t="s">
        <v>2570</v>
      </c>
    </row>
    <row r="637" spans="5:9" s="482" customFormat="1" x14ac:dyDescent="0.25">
      <c r="E637" s="674" t="s">
        <v>2571</v>
      </c>
      <c r="F637" s="674" t="s">
        <v>1212</v>
      </c>
      <c r="G637" s="674" t="s">
        <v>1211</v>
      </c>
      <c r="H637" s="674" t="s">
        <v>1679</v>
      </c>
      <c r="I637" s="674" t="s">
        <v>2572</v>
      </c>
    </row>
    <row r="638" spans="5:9" s="482" customFormat="1" x14ac:dyDescent="0.25">
      <c r="E638" s="674" t="s">
        <v>2573</v>
      </c>
      <c r="F638" s="674" t="s">
        <v>1212</v>
      </c>
      <c r="G638" s="674" t="s">
        <v>1211</v>
      </c>
      <c r="H638" s="674" t="s">
        <v>1682</v>
      </c>
      <c r="I638" s="674" t="s">
        <v>2574</v>
      </c>
    </row>
    <row r="639" spans="5:9" s="482" customFormat="1" x14ac:dyDescent="0.25">
      <c r="E639" s="674" t="s">
        <v>2575</v>
      </c>
      <c r="F639" s="674" t="s">
        <v>1212</v>
      </c>
      <c r="G639" s="674" t="s">
        <v>1211</v>
      </c>
      <c r="H639" s="674" t="s">
        <v>1685</v>
      </c>
      <c r="I639" s="674" t="s">
        <v>2576</v>
      </c>
    </row>
    <row r="640" spans="5:9" s="482" customFormat="1" x14ac:dyDescent="0.25">
      <c r="E640" s="674" t="s">
        <v>2577</v>
      </c>
      <c r="F640" s="674" t="s">
        <v>1212</v>
      </c>
      <c r="G640" s="674" t="s">
        <v>1211</v>
      </c>
      <c r="H640" s="674" t="s">
        <v>1688</v>
      </c>
      <c r="I640" s="674" t="s">
        <v>2578</v>
      </c>
    </row>
    <row r="641" spans="5:9" s="482" customFormat="1" x14ac:dyDescent="0.25">
      <c r="E641" s="674" t="s">
        <v>2579</v>
      </c>
      <c r="F641" s="674" t="s">
        <v>1212</v>
      </c>
      <c r="G641" s="674" t="s">
        <v>1211</v>
      </c>
      <c r="H641" s="674" t="s">
        <v>1691</v>
      </c>
      <c r="I641" s="674" t="s">
        <v>2580</v>
      </c>
    </row>
    <row r="642" spans="5:9" s="482" customFormat="1" x14ac:dyDescent="0.25">
      <c r="E642" s="674" t="s">
        <v>2581</v>
      </c>
      <c r="F642" s="674" t="s">
        <v>1212</v>
      </c>
      <c r="G642" s="674" t="s">
        <v>1211</v>
      </c>
      <c r="H642" s="674" t="s">
        <v>1694</v>
      </c>
      <c r="I642" s="674" t="s">
        <v>2582</v>
      </c>
    </row>
    <row r="643" spans="5:9" s="482" customFormat="1" x14ac:dyDescent="0.25">
      <c r="E643" s="674" t="s">
        <v>2583</v>
      </c>
      <c r="F643" s="674" t="s">
        <v>1212</v>
      </c>
      <c r="G643" s="674" t="s">
        <v>1211</v>
      </c>
      <c r="H643" s="674" t="s">
        <v>1697</v>
      </c>
      <c r="I643" s="674" t="s">
        <v>2584</v>
      </c>
    </row>
    <row r="644" spans="5:9" s="482" customFormat="1" x14ac:dyDescent="0.25">
      <c r="E644" s="674" t="s">
        <v>2585</v>
      </c>
      <c r="F644" s="674" t="s">
        <v>1212</v>
      </c>
      <c r="G644" s="674" t="s">
        <v>1211</v>
      </c>
      <c r="H644" s="674" t="s">
        <v>1700</v>
      </c>
      <c r="I644" s="674" t="s">
        <v>2586</v>
      </c>
    </row>
    <row r="645" spans="5:9" s="482" customFormat="1" x14ac:dyDescent="0.25">
      <c r="E645" s="674" t="s">
        <v>2587</v>
      </c>
      <c r="F645" s="674" t="s">
        <v>1212</v>
      </c>
      <c r="G645" s="674" t="s">
        <v>1211</v>
      </c>
      <c r="H645" s="674" t="s">
        <v>1703</v>
      </c>
      <c r="I645" s="674" t="s">
        <v>2588</v>
      </c>
    </row>
    <row r="646" spans="5:9" s="482" customFormat="1" x14ac:dyDescent="0.25">
      <c r="E646" s="674" t="s">
        <v>2589</v>
      </c>
      <c r="F646" s="674" t="s">
        <v>1212</v>
      </c>
      <c r="G646" s="674" t="s">
        <v>1211</v>
      </c>
      <c r="H646" s="674" t="s">
        <v>1706</v>
      </c>
      <c r="I646" s="674" t="s">
        <v>2590</v>
      </c>
    </row>
    <row r="647" spans="5:9" s="482" customFormat="1" x14ac:dyDescent="0.25">
      <c r="E647" s="674" t="s">
        <v>2591</v>
      </c>
      <c r="F647" s="674" t="s">
        <v>1212</v>
      </c>
      <c r="G647" s="674" t="s">
        <v>1211</v>
      </c>
      <c r="H647" s="674" t="s">
        <v>1709</v>
      </c>
      <c r="I647" s="674" t="s">
        <v>2592</v>
      </c>
    </row>
    <row r="648" spans="5:9" s="482" customFormat="1" x14ac:dyDescent="0.25">
      <c r="E648" s="674" t="s">
        <v>2593</v>
      </c>
      <c r="F648" s="674" t="s">
        <v>1212</v>
      </c>
      <c r="G648" s="674" t="s">
        <v>1211</v>
      </c>
      <c r="H648" s="674" t="s">
        <v>1712</v>
      </c>
      <c r="I648" s="674" t="s">
        <v>2594</v>
      </c>
    </row>
    <row r="649" spans="5:9" s="482" customFormat="1" x14ac:dyDescent="0.25">
      <c r="E649" s="674" t="s">
        <v>2595</v>
      </c>
      <c r="F649" s="674" t="s">
        <v>1212</v>
      </c>
      <c r="G649" s="674" t="s">
        <v>1211</v>
      </c>
      <c r="H649" s="674" t="s">
        <v>1715</v>
      </c>
      <c r="I649" s="674" t="s">
        <v>2596</v>
      </c>
    </row>
    <row r="650" spans="5:9" s="482" customFormat="1" x14ac:dyDescent="0.25">
      <c r="E650" s="674" t="s">
        <v>2597</v>
      </c>
      <c r="F650" s="674" t="s">
        <v>1212</v>
      </c>
      <c r="G650" s="674" t="s">
        <v>1211</v>
      </c>
      <c r="H650" s="674" t="s">
        <v>1718</v>
      </c>
      <c r="I650" s="674" t="s">
        <v>2598</v>
      </c>
    </row>
    <row r="651" spans="5:9" s="482" customFormat="1" x14ac:dyDescent="0.25">
      <c r="E651" s="674" t="s">
        <v>2599</v>
      </c>
      <c r="F651" s="674" t="s">
        <v>1212</v>
      </c>
      <c r="G651" s="674" t="s">
        <v>1211</v>
      </c>
      <c r="H651" s="674" t="s">
        <v>1721</v>
      </c>
      <c r="I651" s="674" t="s">
        <v>2600</v>
      </c>
    </row>
    <row r="652" spans="5:9" s="482" customFormat="1" x14ac:dyDescent="0.25">
      <c r="E652" s="674" t="s">
        <v>2601</v>
      </c>
      <c r="F652" s="674" t="s">
        <v>1212</v>
      </c>
      <c r="G652" s="674" t="s">
        <v>1211</v>
      </c>
      <c r="H652" s="674" t="s">
        <v>2602</v>
      </c>
      <c r="I652" s="674" t="s">
        <v>2603</v>
      </c>
    </row>
    <row r="653" spans="5:9" s="482" customFormat="1" x14ac:dyDescent="0.25">
      <c r="E653" s="674" t="s">
        <v>2604</v>
      </c>
      <c r="F653" s="674" t="s">
        <v>1212</v>
      </c>
      <c r="G653" s="674" t="s">
        <v>1211</v>
      </c>
      <c r="H653" s="674" t="s">
        <v>2605</v>
      </c>
      <c r="I653" s="674" t="s">
        <v>2606</v>
      </c>
    </row>
    <row r="654" spans="5:9" s="482" customFormat="1" x14ac:dyDescent="0.25">
      <c r="E654" s="674" t="s">
        <v>2607</v>
      </c>
      <c r="F654" s="674" t="s">
        <v>1212</v>
      </c>
      <c r="G654" s="674" t="s">
        <v>1211</v>
      </c>
      <c r="H654" s="674" t="s">
        <v>2608</v>
      </c>
      <c r="I654" s="674" t="s">
        <v>2609</v>
      </c>
    </row>
    <row r="655" spans="5:9" s="482" customFormat="1" x14ac:dyDescent="0.25">
      <c r="E655" s="674" t="s">
        <v>2610</v>
      </c>
      <c r="F655" s="674" t="s">
        <v>1212</v>
      </c>
      <c r="G655" s="674" t="s">
        <v>1211</v>
      </c>
      <c r="H655" s="674" t="s">
        <v>2611</v>
      </c>
      <c r="I655" s="674" t="s">
        <v>2612</v>
      </c>
    </row>
    <row r="656" spans="5:9" s="482" customFormat="1" x14ac:dyDescent="0.25">
      <c r="E656" s="674" t="s">
        <v>2613</v>
      </c>
      <c r="F656" s="674" t="s">
        <v>1212</v>
      </c>
      <c r="G656" s="674" t="s">
        <v>1211</v>
      </c>
      <c r="H656" s="674" t="s">
        <v>2614</v>
      </c>
      <c r="I656" s="674" t="s">
        <v>2615</v>
      </c>
    </row>
    <row r="657" spans="5:9" s="482" customFormat="1" x14ac:dyDescent="0.25">
      <c r="E657" s="674" t="s">
        <v>2616</v>
      </c>
      <c r="F657" s="674" t="s">
        <v>1212</v>
      </c>
      <c r="G657" s="674" t="s">
        <v>1211</v>
      </c>
      <c r="H657" s="674" t="s">
        <v>2617</v>
      </c>
      <c r="I657" s="674" t="s">
        <v>2618</v>
      </c>
    </row>
    <row r="658" spans="5:9" s="482" customFormat="1" x14ac:dyDescent="0.25">
      <c r="E658" s="674" t="s">
        <v>2619</v>
      </c>
      <c r="F658" s="674" t="s">
        <v>1216</v>
      </c>
      <c r="G658" s="674" t="s">
        <v>1215</v>
      </c>
      <c r="H658" s="674" t="s">
        <v>1146</v>
      </c>
      <c r="I658" s="674" t="s">
        <v>2620</v>
      </c>
    </row>
    <row r="659" spans="5:9" s="482" customFormat="1" x14ac:dyDescent="0.25">
      <c r="E659" s="674" t="s">
        <v>2621</v>
      </c>
      <c r="F659" s="674" t="s">
        <v>1216</v>
      </c>
      <c r="G659" s="674" t="s">
        <v>1215</v>
      </c>
      <c r="H659" s="674" t="s">
        <v>1148</v>
      </c>
      <c r="I659" s="674" t="s">
        <v>2622</v>
      </c>
    </row>
    <row r="660" spans="5:9" s="482" customFormat="1" x14ac:dyDescent="0.25">
      <c r="E660" s="674" t="s">
        <v>2623</v>
      </c>
      <c r="F660" s="674" t="s">
        <v>1216</v>
      </c>
      <c r="G660" s="674" t="s">
        <v>1215</v>
      </c>
      <c r="H660" s="674" t="s">
        <v>1154</v>
      </c>
      <c r="I660" s="674" t="s">
        <v>2624</v>
      </c>
    </row>
    <row r="661" spans="5:9" s="482" customFormat="1" x14ac:dyDescent="0.25">
      <c r="E661" s="674" t="s">
        <v>2625</v>
      </c>
      <c r="F661" s="674" t="s">
        <v>1216</v>
      </c>
      <c r="G661" s="674" t="s">
        <v>1215</v>
      </c>
      <c r="H661" s="674" t="s">
        <v>1160</v>
      </c>
      <c r="I661" s="674" t="s">
        <v>2626</v>
      </c>
    </row>
    <row r="662" spans="5:9" s="482" customFormat="1" x14ac:dyDescent="0.25">
      <c r="E662" s="674" t="s">
        <v>2627</v>
      </c>
      <c r="F662" s="674" t="s">
        <v>1216</v>
      </c>
      <c r="G662" s="674" t="s">
        <v>1215</v>
      </c>
      <c r="H662" s="674" t="s">
        <v>1165</v>
      </c>
      <c r="I662" s="674" t="s">
        <v>2628</v>
      </c>
    </row>
    <row r="663" spans="5:9" s="482" customFormat="1" x14ac:dyDescent="0.25">
      <c r="E663" s="674" t="s">
        <v>2629</v>
      </c>
      <c r="F663" s="674" t="s">
        <v>1216</v>
      </c>
      <c r="G663" s="674" t="s">
        <v>1215</v>
      </c>
      <c r="H663" s="674" t="s">
        <v>1171</v>
      </c>
      <c r="I663" s="674" t="s">
        <v>2630</v>
      </c>
    </row>
    <row r="664" spans="5:9" s="482" customFormat="1" x14ac:dyDescent="0.25">
      <c r="E664" s="674" t="s">
        <v>2631</v>
      </c>
      <c r="F664" s="674" t="s">
        <v>1216</v>
      </c>
      <c r="G664" s="674" t="s">
        <v>1215</v>
      </c>
      <c r="H664" s="674" t="s">
        <v>1176</v>
      </c>
      <c r="I664" s="674" t="s">
        <v>2632</v>
      </c>
    </row>
    <row r="665" spans="5:9" s="482" customFormat="1" x14ac:dyDescent="0.25">
      <c r="E665" s="674" t="s">
        <v>2633</v>
      </c>
      <c r="F665" s="674" t="s">
        <v>1216</v>
      </c>
      <c r="G665" s="674" t="s">
        <v>1215</v>
      </c>
      <c r="H665" s="674" t="s">
        <v>1181</v>
      </c>
      <c r="I665" s="674" t="s">
        <v>2634</v>
      </c>
    </row>
    <row r="666" spans="5:9" s="482" customFormat="1" x14ac:dyDescent="0.25">
      <c r="E666" s="674" t="s">
        <v>2635</v>
      </c>
      <c r="F666" s="674" t="s">
        <v>1216</v>
      </c>
      <c r="G666" s="674" t="s">
        <v>1215</v>
      </c>
      <c r="H666" s="674" t="s">
        <v>1186</v>
      </c>
      <c r="I666" s="674" t="s">
        <v>2636</v>
      </c>
    </row>
    <row r="667" spans="5:9" s="482" customFormat="1" x14ac:dyDescent="0.25">
      <c r="E667" s="674" t="s">
        <v>2637</v>
      </c>
      <c r="F667" s="674" t="s">
        <v>1216</v>
      </c>
      <c r="G667" s="674" t="s">
        <v>1215</v>
      </c>
      <c r="H667" s="674" t="s">
        <v>1192</v>
      </c>
      <c r="I667" s="674" t="s">
        <v>2638</v>
      </c>
    </row>
    <row r="668" spans="5:9" s="482" customFormat="1" x14ac:dyDescent="0.25">
      <c r="E668" s="674" t="s">
        <v>2639</v>
      </c>
      <c r="F668" s="674" t="s">
        <v>1216</v>
      </c>
      <c r="G668" s="674" t="s">
        <v>1215</v>
      </c>
      <c r="H668" s="674" t="s">
        <v>1197</v>
      </c>
      <c r="I668" s="674" t="s">
        <v>2640</v>
      </c>
    </row>
    <row r="669" spans="5:9" s="482" customFormat="1" x14ac:dyDescent="0.25">
      <c r="E669" s="674" t="s">
        <v>2641</v>
      </c>
      <c r="F669" s="674" t="s">
        <v>1216</v>
      </c>
      <c r="G669" s="674" t="s">
        <v>1215</v>
      </c>
      <c r="H669" s="674" t="s">
        <v>1312</v>
      </c>
      <c r="I669" s="674" t="s">
        <v>2642</v>
      </c>
    </row>
    <row r="670" spans="5:9" s="482" customFormat="1" x14ac:dyDescent="0.25">
      <c r="E670" s="674" t="s">
        <v>2643</v>
      </c>
      <c r="F670" s="674" t="s">
        <v>1216</v>
      </c>
      <c r="G670" s="674" t="s">
        <v>1215</v>
      </c>
      <c r="H670" s="674" t="s">
        <v>1314</v>
      </c>
      <c r="I670" s="674" t="s">
        <v>2644</v>
      </c>
    </row>
    <row r="671" spans="5:9" s="482" customFormat="1" x14ac:dyDescent="0.25">
      <c r="E671" s="674" t="s">
        <v>2645</v>
      </c>
      <c r="F671" s="674" t="s">
        <v>1216</v>
      </c>
      <c r="G671" s="674" t="s">
        <v>1215</v>
      </c>
      <c r="H671" s="674" t="s">
        <v>1316</v>
      </c>
      <c r="I671" s="674" t="s">
        <v>2646</v>
      </c>
    </row>
    <row r="672" spans="5:9" s="482" customFormat="1" x14ac:dyDescent="0.25">
      <c r="E672" s="674" t="s">
        <v>2647</v>
      </c>
      <c r="F672" s="674" t="s">
        <v>1216</v>
      </c>
      <c r="G672" s="674" t="s">
        <v>1215</v>
      </c>
      <c r="H672" s="674" t="s">
        <v>1319</v>
      </c>
      <c r="I672" s="674" t="s">
        <v>2648</v>
      </c>
    </row>
    <row r="673" spans="5:9" s="482" customFormat="1" x14ac:dyDescent="0.25">
      <c r="E673" s="674" t="s">
        <v>2649</v>
      </c>
      <c r="F673" s="674" t="s">
        <v>1216</v>
      </c>
      <c r="G673" s="674" t="s">
        <v>1215</v>
      </c>
      <c r="H673" s="674" t="s">
        <v>1322</v>
      </c>
      <c r="I673" s="674" t="s">
        <v>2650</v>
      </c>
    </row>
    <row r="674" spans="5:9" s="482" customFormat="1" x14ac:dyDescent="0.25">
      <c r="E674" s="674" t="s">
        <v>2651</v>
      </c>
      <c r="F674" s="674" t="s">
        <v>1216</v>
      </c>
      <c r="G674" s="674" t="s">
        <v>1215</v>
      </c>
      <c r="H674" s="674" t="s">
        <v>1325</v>
      </c>
      <c r="I674" s="674" t="s">
        <v>2652</v>
      </c>
    </row>
    <row r="675" spans="5:9" s="482" customFormat="1" x14ac:dyDescent="0.25">
      <c r="E675" s="674" t="s">
        <v>2653</v>
      </c>
      <c r="F675" s="674" t="s">
        <v>1216</v>
      </c>
      <c r="G675" s="674" t="s">
        <v>1215</v>
      </c>
      <c r="H675" s="674" t="s">
        <v>1328</v>
      </c>
      <c r="I675" s="674" t="s">
        <v>2654</v>
      </c>
    </row>
    <row r="676" spans="5:9" s="482" customFormat="1" x14ac:dyDescent="0.25">
      <c r="E676" s="674" t="s">
        <v>2655</v>
      </c>
      <c r="F676" s="674" t="s">
        <v>1216</v>
      </c>
      <c r="G676" s="674" t="s">
        <v>1215</v>
      </c>
      <c r="H676" s="674" t="s">
        <v>1331</v>
      </c>
      <c r="I676" s="674" t="s">
        <v>2656</v>
      </c>
    </row>
    <row r="677" spans="5:9" s="482" customFormat="1" x14ac:dyDescent="0.25">
      <c r="E677" s="674" t="s">
        <v>2657</v>
      </c>
      <c r="F677" s="674" t="s">
        <v>1216</v>
      </c>
      <c r="G677" s="674" t="s">
        <v>1215</v>
      </c>
      <c r="H677" s="674" t="s">
        <v>1333</v>
      </c>
      <c r="I677" s="674" t="s">
        <v>2658</v>
      </c>
    </row>
    <row r="678" spans="5:9" s="482" customFormat="1" x14ac:dyDescent="0.25">
      <c r="E678" s="674" t="s">
        <v>2659</v>
      </c>
      <c r="F678" s="674" t="s">
        <v>1216</v>
      </c>
      <c r="G678" s="674" t="s">
        <v>1215</v>
      </c>
      <c r="H678" s="674" t="s">
        <v>1336</v>
      </c>
      <c r="I678" s="674" t="s">
        <v>2660</v>
      </c>
    </row>
    <row r="679" spans="5:9" s="482" customFormat="1" x14ac:dyDescent="0.25">
      <c r="E679" s="674" t="s">
        <v>2661</v>
      </c>
      <c r="F679" s="674" t="s">
        <v>1216</v>
      </c>
      <c r="G679" s="674" t="s">
        <v>1215</v>
      </c>
      <c r="H679" s="674" t="s">
        <v>1339</v>
      </c>
      <c r="I679" s="674" t="s">
        <v>2662</v>
      </c>
    </row>
    <row r="680" spans="5:9" s="482" customFormat="1" x14ac:dyDescent="0.25">
      <c r="E680" s="674" t="s">
        <v>2663</v>
      </c>
      <c r="F680" s="674" t="s">
        <v>1216</v>
      </c>
      <c r="G680" s="674" t="s">
        <v>1215</v>
      </c>
      <c r="H680" s="674" t="s">
        <v>1342</v>
      </c>
      <c r="I680" s="674" t="s">
        <v>2664</v>
      </c>
    </row>
    <row r="681" spans="5:9" s="482" customFormat="1" x14ac:dyDescent="0.25">
      <c r="E681" s="674" t="s">
        <v>2665</v>
      </c>
      <c r="F681" s="674" t="s">
        <v>1216</v>
      </c>
      <c r="G681" s="674" t="s">
        <v>1215</v>
      </c>
      <c r="H681" s="674" t="s">
        <v>1345</v>
      </c>
      <c r="I681" s="674" t="s">
        <v>2666</v>
      </c>
    </row>
    <row r="682" spans="5:9" s="482" customFormat="1" x14ac:dyDescent="0.25">
      <c r="E682" s="674" t="s">
        <v>2667</v>
      </c>
      <c r="F682" s="674" t="s">
        <v>1216</v>
      </c>
      <c r="G682" s="674" t="s">
        <v>1215</v>
      </c>
      <c r="H682" s="674" t="s">
        <v>1348</v>
      </c>
      <c r="I682" s="674" t="s">
        <v>2668</v>
      </c>
    </row>
    <row r="683" spans="5:9" s="482" customFormat="1" x14ac:dyDescent="0.25">
      <c r="E683" s="674" t="s">
        <v>2669</v>
      </c>
      <c r="F683" s="674" t="s">
        <v>1216</v>
      </c>
      <c r="G683" s="674" t="s">
        <v>1215</v>
      </c>
      <c r="H683" s="674" t="s">
        <v>1351</v>
      </c>
      <c r="I683" s="674" t="s">
        <v>2670</v>
      </c>
    </row>
    <row r="684" spans="5:9" s="482" customFormat="1" x14ac:dyDescent="0.25">
      <c r="E684" s="674" t="s">
        <v>2671</v>
      </c>
      <c r="F684" s="674" t="s">
        <v>1216</v>
      </c>
      <c r="G684" s="674" t="s">
        <v>1215</v>
      </c>
      <c r="H684" s="674" t="s">
        <v>1354</v>
      </c>
      <c r="I684" s="674" t="s">
        <v>2672</v>
      </c>
    </row>
    <row r="685" spans="5:9" s="482" customFormat="1" x14ac:dyDescent="0.25">
      <c r="E685" s="674" t="s">
        <v>2673</v>
      </c>
      <c r="F685" s="674" t="s">
        <v>1216</v>
      </c>
      <c r="G685" s="674" t="s">
        <v>1215</v>
      </c>
      <c r="H685" s="674" t="s">
        <v>1357</v>
      </c>
      <c r="I685" s="674" t="s">
        <v>2674</v>
      </c>
    </row>
    <row r="686" spans="5:9" s="482" customFormat="1" x14ac:dyDescent="0.25">
      <c r="E686" s="674" t="s">
        <v>2675</v>
      </c>
      <c r="F686" s="674" t="s">
        <v>1216</v>
      </c>
      <c r="G686" s="674" t="s">
        <v>1215</v>
      </c>
      <c r="H686" s="674" t="s">
        <v>1360</v>
      </c>
      <c r="I686" s="674" t="s">
        <v>2676</v>
      </c>
    </row>
    <row r="687" spans="5:9" s="482" customFormat="1" x14ac:dyDescent="0.25">
      <c r="E687" s="674" t="s">
        <v>2677</v>
      </c>
      <c r="F687" s="674" t="s">
        <v>1216</v>
      </c>
      <c r="G687" s="674" t="s">
        <v>1215</v>
      </c>
      <c r="H687" s="674" t="s">
        <v>1363</v>
      </c>
      <c r="I687" s="674" t="s">
        <v>2678</v>
      </c>
    </row>
    <row r="688" spans="5:9" s="482" customFormat="1" x14ac:dyDescent="0.25">
      <c r="E688" s="674" t="s">
        <v>2679</v>
      </c>
      <c r="F688" s="674" t="s">
        <v>1216</v>
      </c>
      <c r="G688" s="674" t="s">
        <v>1215</v>
      </c>
      <c r="H688" s="674" t="s">
        <v>1366</v>
      </c>
      <c r="I688" s="674" t="s">
        <v>2680</v>
      </c>
    </row>
    <row r="689" spans="5:9" s="482" customFormat="1" x14ac:dyDescent="0.25">
      <c r="E689" s="674" t="s">
        <v>2681</v>
      </c>
      <c r="F689" s="674" t="s">
        <v>1216</v>
      </c>
      <c r="G689" s="674" t="s">
        <v>1215</v>
      </c>
      <c r="H689" s="674" t="s">
        <v>1369</v>
      </c>
      <c r="I689" s="674" t="s">
        <v>2682</v>
      </c>
    </row>
    <row r="690" spans="5:9" s="482" customFormat="1" x14ac:dyDescent="0.25">
      <c r="E690" s="674" t="s">
        <v>2683</v>
      </c>
      <c r="F690" s="674" t="s">
        <v>1216</v>
      </c>
      <c r="G690" s="674" t="s">
        <v>1215</v>
      </c>
      <c r="H690" s="674" t="s">
        <v>1372</v>
      </c>
      <c r="I690" s="674" t="s">
        <v>2684</v>
      </c>
    </row>
    <row r="691" spans="5:9" s="482" customFormat="1" x14ac:dyDescent="0.25">
      <c r="E691" s="674" t="s">
        <v>2685</v>
      </c>
      <c r="F691" s="674" t="s">
        <v>1216</v>
      </c>
      <c r="G691" s="674" t="s">
        <v>1215</v>
      </c>
      <c r="H691" s="674" t="s">
        <v>1375</v>
      </c>
      <c r="I691" s="674" t="s">
        <v>2686</v>
      </c>
    </row>
    <row r="692" spans="5:9" s="482" customFormat="1" x14ac:dyDescent="0.25">
      <c r="E692" s="674" t="s">
        <v>2687</v>
      </c>
      <c r="F692" s="674" t="s">
        <v>1216</v>
      </c>
      <c r="G692" s="674" t="s">
        <v>1215</v>
      </c>
      <c r="H692" s="674" t="s">
        <v>1378</v>
      </c>
      <c r="I692" s="674" t="s">
        <v>2688</v>
      </c>
    </row>
    <row r="693" spans="5:9" s="482" customFormat="1" x14ac:dyDescent="0.25">
      <c r="E693" s="674" t="s">
        <v>2689</v>
      </c>
      <c r="F693" s="674" t="s">
        <v>1216</v>
      </c>
      <c r="G693" s="674" t="s">
        <v>1215</v>
      </c>
      <c r="H693" s="674" t="s">
        <v>1381</v>
      </c>
      <c r="I693" s="674" t="s">
        <v>2690</v>
      </c>
    </row>
    <row r="694" spans="5:9" s="482" customFormat="1" x14ac:dyDescent="0.25">
      <c r="E694" s="674" t="s">
        <v>2691</v>
      </c>
      <c r="F694" s="674" t="s">
        <v>1216</v>
      </c>
      <c r="G694" s="674" t="s">
        <v>1215</v>
      </c>
      <c r="H694" s="674" t="s">
        <v>1384</v>
      </c>
      <c r="I694" s="674" t="s">
        <v>2692</v>
      </c>
    </row>
    <row r="695" spans="5:9" s="482" customFormat="1" x14ac:dyDescent="0.25">
      <c r="E695" s="674" t="s">
        <v>2693</v>
      </c>
      <c r="F695" s="674" t="s">
        <v>1216</v>
      </c>
      <c r="G695" s="674" t="s">
        <v>1215</v>
      </c>
      <c r="H695" s="674" t="s">
        <v>1387</v>
      </c>
      <c r="I695" s="674" t="s">
        <v>2694</v>
      </c>
    </row>
    <row r="696" spans="5:9" s="482" customFormat="1" x14ac:dyDescent="0.25">
      <c r="E696" s="674" t="s">
        <v>2695</v>
      </c>
      <c r="F696" s="674" t="s">
        <v>1216</v>
      </c>
      <c r="G696" s="674" t="s">
        <v>1215</v>
      </c>
      <c r="H696" s="674" t="s">
        <v>1485</v>
      </c>
      <c r="I696" s="674" t="s">
        <v>2696</v>
      </c>
    </row>
    <row r="697" spans="5:9" s="482" customFormat="1" x14ac:dyDescent="0.25">
      <c r="E697" s="674" t="s">
        <v>2697</v>
      </c>
      <c r="F697" s="674" t="s">
        <v>1216</v>
      </c>
      <c r="G697" s="674" t="s">
        <v>1215</v>
      </c>
      <c r="H697" s="674" t="s">
        <v>1488</v>
      </c>
      <c r="I697" s="674" t="s">
        <v>2698</v>
      </c>
    </row>
    <row r="698" spans="5:9" s="482" customFormat="1" x14ac:dyDescent="0.25">
      <c r="E698" s="674" t="s">
        <v>2699</v>
      </c>
      <c r="F698" s="674" t="s">
        <v>1216</v>
      </c>
      <c r="G698" s="674" t="s">
        <v>1215</v>
      </c>
      <c r="H698" s="674" t="s">
        <v>1491</v>
      </c>
      <c r="I698" s="674" t="s">
        <v>2700</v>
      </c>
    </row>
    <row r="699" spans="5:9" s="482" customFormat="1" x14ac:dyDescent="0.25">
      <c r="E699" s="674" t="s">
        <v>2701</v>
      </c>
      <c r="F699" s="674" t="s">
        <v>1216</v>
      </c>
      <c r="G699" s="674" t="s">
        <v>1215</v>
      </c>
      <c r="H699" s="674" t="s">
        <v>1494</v>
      </c>
      <c r="I699" s="674" t="s">
        <v>2702</v>
      </c>
    </row>
    <row r="700" spans="5:9" s="482" customFormat="1" x14ac:dyDescent="0.25">
      <c r="E700" s="674" t="s">
        <v>2703</v>
      </c>
      <c r="F700" s="674" t="s">
        <v>1216</v>
      </c>
      <c r="G700" s="674" t="s">
        <v>1215</v>
      </c>
      <c r="H700" s="674" t="s">
        <v>1497</v>
      </c>
      <c r="I700" s="674" t="s">
        <v>2704</v>
      </c>
    </row>
    <row r="701" spans="5:9" s="482" customFormat="1" x14ac:dyDescent="0.25">
      <c r="E701" s="674" t="s">
        <v>2705</v>
      </c>
      <c r="F701" s="674" t="s">
        <v>1216</v>
      </c>
      <c r="G701" s="674" t="s">
        <v>1215</v>
      </c>
      <c r="H701" s="674" t="s">
        <v>1500</v>
      </c>
      <c r="I701" s="674" t="s">
        <v>2706</v>
      </c>
    </row>
    <row r="702" spans="5:9" s="482" customFormat="1" x14ac:dyDescent="0.25">
      <c r="E702" s="674" t="s">
        <v>2707</v>
      </c>
      <c r="F702" s="674" t="s">
        <v>1216</v>
      </c>
      <c r="G702" s="674" t="s">
        <v>1215</v>
      </c>
      <c r="H702" s="674" t="s">
        <v>1503</v>
      </c>
      <c r="I702" s="674" t="s">
        <v>2708</v>
      </c>
    </row>
    <row r="703" spans="5:9" s="482" customFormat="1" x14ac:dyDescent="0.25">
      <c r="E703" s="674" t="s">
        <v>2709</v>
      </c>
      <c r="F703" s="674" t="s">
        <v>1216</v>
      </c>
      <c r="G703" s="674" t="s">
        <v>1215</v>
      </c>
      <c r="H703" s="674" t="s">
        <v>1506</v>
      </c>
      <c r="I703" s="674" t="s">
        <v>2710</v>
      </c>
    </row>
    <row r="704" spans="5:9" s="482" customFormat="1" x14ac:dyDescent="0.25">
      <c r="E704" s="674" t="s">
        <v>2711</v>
      </c>
      <c r="F704" s="674" t="s">
        <v>1216</v>
      </c>
      <c r="G704" s="674" t="s">
        <v>1215</v>
      </c>
      <c r="H704" s="674" t="s">
        <v>1509</v>
      </c>
      <c r="I704" s="674" t="s">
        <v>2712</v>
      </c>
    </row>
    <row r="705" spans="5:9" s="482" customFormat="1" x14ac:dyDescent="0.25">
      <c r="E705" s="674" t="s">
        <v>2713</v>
      </c>
      <c r="F705" s="674" t="s">
        <v>1216</v>
      </c>
      <c r="G705" s="674" t="s">
        <v>1215</v>
      </c>
      <c r="H705" s="674" t="s">
        <v>1512</v>
      </c>
      <c r="I705" s="674" t="s">
        <v>2714</v>
      </c>
    </row>
    <row r="706" spans="5:9" s="482" customFormat="1" x14ac:dyDescent="0.25">
      <c r="E706" s="674" t="s">
        <v>2715</v>
      </c>
      <c r="F706" s="674" t="s">
        <v>1216</v>
      </c>
      <c r="G706" s="674" t="s">
        <v>1215</v>
      </c>
      <c r="H706" s="674" t="s">
        <v>1514</v>
      </c>
      <c r="I706" s="674" t="s">
        <v>2716</v>
      </c>
    </row>
    <row r="707" spans="5:9" s="482" customFormat="1" x14ac:dyDescent="0.25">
      <c r="E707" s="674" t="s">
        <v>2717</v>
      </c>
      <c r="F707" s="674" t="s">
        <v>1216</v>
      </c>
      <c r="G707" s="674" t="s">
        <v>1215</v>
      </c>
      <c r="H707" s="674" t="s">
        <v>1517</v>
      </c>
      <c r="I707" s="674" t="s">
        <v>2718</v>
      </c>
    </row>
    <row r="708" spans="5:9" s="482" customFormat="1" x14ac:dyDescent="0.25">
      <c r="E708" s="674" t="s">
        <v>2719</v>
      </c>
      <c r="F708" s="674" t="s">
        <v>1216</v>
      </c>
      <c r="G708" s="674" t="s">
        <v>1215</v>
      </c>
      <c r="H708" s="674" t="s">
        <v>1520</v>
      </c>
      <c r="I708" s="674" t="s">
        <v>2720</v>
      </c>
    </row>
    <row r="709" spans="5:9" s="482" customFormat="1" x14ac:dyDescent="0.25">
      <c r="E709" s="674" t="s">
        <v>2721</v>
      </c>
      <c r="F709" s="674" t="s">
        <v>1216</v>
      </c>
      <c r="G709" s="674" t="s">
        <v>1215</v>
      </c>
      <c r="H709" s="674" t="s">
        <v>1523</v>
      </c>
      <c r="I709" s="674" t="s">
        <v>2722</v>
      </c>
    </row>
    <row r="710" spans="5:9" s="482" customFormat="1" x14ac:dyDescent="0.25">
      <c r="E710" s="674" t="s">
        <v>2723</v>
      </c>
      <c r="F710" s="674" t="s">
        <v>1216</v>
      </c>
      <c r="G710" s="674" t="s">
        <v>1215</v>
      </c>
      <c r="H710" s="674" t="s">
        <v>1526</v>
      </c>
      <c r="I710" s="674" t="s">
        <v>2724</v>
      </c>
    </row>
    <row r="711" spans="5:9" s="482" customFormat="1" x14ac:dyDescent="0.25">
      <c r="E711" s="674" t="s">
        <v>2725</v>
      </c>
      <c r="F711" s="674" t="s">
        <v>1216</v>
      </c>
      <c r="G711" s="674" t="s">
        <v>1215</v>
      </c>
      <c r="H711" s="674" t="s">
        <v>1529</v>
      </c>
      <c r="I711" s="674" t="s">
        <v>2269</v>
      </c>
    </row>
    <row r="712" spans="5:9" s="482" customFormat="1" x14ac:dyDescent="0.25">
      <c r="E712" s="674" t="s">
        <v>2726</v>
      </c>
      <c r="F712" s="674" t="s">
        <v>1216</v>
      </c>
      <c r="G712" s="674" t="s">
        <v>1215</v>
      </c>
      <c r="H712" s="674" t="s">
        <v>1532</v>
      </c>
      <c r="I712" s="674" t="s">
        <v>2727</v>
      </c>
    </row>
    <row r="713" spans="5:9" s="482" customFormat="1" x14ac:dyDescent="0.25">
      <c r="E713" s="674" t="s">
        <v>2728</v>
      </c>
      <c r="F713" s="674" t="s">
        <v>1216</v>
      </c>
      <c r="G713" s="674" t="s">
        <v>1215</v>
      </c>
      <c r="H713" s="674" t="s">
        <v>1535</v>
      </c>
      <c r="I713" s="674" t="s">
        <v>1224</v>
      </c>
    </row>
    <row r="714" spans="5:9" s="482" customFormat="1" x14ac:dyDescent="0.25">
      <c r="E714" s="674" t="s">
        <v>2729</v>
      </c>
      <c r="F714" s="674" t="s">
        <v>1216</v>
      </c>
      <c r="G714" s="674" t="s">
        <v>1215</v>
      </c>
      <c r="H714" s="674" t="s">
        <v>1538</v>
      </c>
      <c r="I714" s="674" t="s">
        <v>2730</v>
      </c>
    </row>
    <row r="715" spans="5:9" s="482" customFormat="1" x14ac:dyDescent="0.25">
      <c r="E715" s="674" t="s">
        <v>2731</v>
      </c>
      <c r="F715" s="674" t="s">
        <v>1216</v>
      </c>
      <c r="G715" s="674" t="s">
        <v>1215</v>
      </c>
      <c r="H715" s="674" t="s">
        <v>1541</v>
      </c>
      <c r="I715" s="674" t="s">
        <v>2732</v>
      </c>
    </row>
    <row r="716" spans="5:9" s="482" customFormat="1" x14ac:dyDescent="0.25">
      <c r="E716" s="674" t="s">
        <v>2733</v>
      </c>
      <c r="F716" s="674" t="s">
        <v>1216</v>
      </c>
      <c r="G716" s="674" t="s">
        <v>1215</v>
      </c>
      <c r="H716" s="674" t="s">
        <v>1544</v>
      </c>
      <c r="I716" s="674" t="s">
        <v>2734</v>
      </c>
    </row>
    <row r="717" spans="5:9" s="482" customFormat="1" x14ac:dyDescent="0.25">
      <c r="E717" s="674" t="s">
        <v>2735</v>
      </c>
      <c r="F717" s="674" t="s">
        <v>1216</v>
      </c>
      <c r="G717" s="674" t="s">
        <v>1215</v>
      </c>
      <c r="H717" s="674" t="s">
        <v>1547</v>
      </c>
      <c r="I717" s="674" t="s">
        <v>2736</v>
      </c>
    </row>
    <row r="718" spans="5:9" s="482" customFormat="1" x14ac:dyDescent="0.25">
      <c r="E718" s="674" t="s">
        <v>2737</v>
      </c>
      <c r="F718" s="674" t="s">
        <v>1216</v>
      </c>
      <c r="G718" s="674" t="s">
        <v>1215</v>
      </c>
      <c r="H718" s="674" t="s">
        <v>1550</v>
      </c>
      <c r="I718" s="674" t="s">
        <v>2738</v>
      </c>
    </row>
    <row r="719" spans="5:9" s="482" customFormat="1" x14ac:dyDescent="0.25">
      <c r="E719" s="674" t="s">
        <v>2739</v>
      </c>
      <c r="F719" s="674" t="s">
        <v>1216</v>
      </c>
      <c r="G719" s="674" t="s">
        <v>1215</v>
      </c>
      <c r="H719" s="674" t="s">
        <v>1553</v>
      </c>
      <c r="I719" s="674" t="s">
        <v>2740</v>
      </c>
    </row>
    <row r="720" spans="5:9" s="482" customFormat="1" x14ac:dyDescent="0.25">
      <c r="E720" s="674" t="s">
        <v>2741</v>
      </c>
      <c r="F720" s="674" t="s">
        <v>1216</v>
      </c>
      <c r="G720" s="674" t="s">
        <v>1215</v>
      </c>
      <c r="H720" s="674" t="s">
        <v>1556</v>
      </c>
      <c r="I720" s="674" t="s">
        <v>2742</v>
      </c>
    </row>
    <row r="721" spans="5:9" s="482" customFormat="1" x14ac:dyDescent="0.25">
      <c r="E721" s="674" t="s">
        <v>2743</v>
      </c>
      <c r="F721" s="674" t="s">
        <v>1216</v>
      </c>
      <c r="G721" s="674" t="s">
        <v>1215</v>
      </c>
      <c r="H721" s="674" t="s">
        <v>1559</v>
      </c>
      <c r="I721" s="674" t="s">
        <v>1909</v>
      </c>
    </row>
    <row r="722" spans="5:9" s="482" customFormat="1" x14ac:dyDescent="0.25">
      <c r="E722" s="674" t="s">
        <v>2744</v>
      </c>
      <c r="F722" s="674" t="s">
        <v>1216</v>
      </c>
      <c r="G722" s="674" t="s">
        <v>1215</v>
      </c>
      <c r="H722" s="674" t="s">
        <v>1562</v>
      </c>
      <c r="I722" s="674" t="s">
        <v>2745</v>
      </c>
    </row>
    <row r="723" spans="5:9" s="482" customFormat="1" x14ac:dyDescent="0.25">
      <c r="E723" s="674" t="s">
        <v>2746</v>
      </c>
      <c r="F723" s="674" t="s">
        <v>1216</v>
      </c>
      <c r="G723" s="674" t="s">
        <v>1215</v>
      </c>
      <c r="H723" s="674" t="s">
        <v>1565</v>
      </c>
      <c r="I723" s="674" t="s">
        <v>2747</v>
      </c>
    </row>
    <row r="724" spans="5:9" s="482" customFormat="1" x14ac:dyDescent="0.25">
      <c r="E724" s="674" t="s">
        <v>2748</v>
      </c>
      <c r="F724" s="674" t="s">
        <v>1216</v>
      </c>
      <c r="G724" s="674" t="s">
        <v>1215</v>
      </c>
      <c r="H724" s="674" t="s">
        <v>1568</v>
      </c>
      <c r="I724" s="674" t="s">
        <v>2749</v>
      </c>
    </row>
    <row r="725" spans="5:9" s="482" customFormat="1" x14ac:dyDescent="0.25">
      <c r="E725" s="674" t="s">
        <v>2750</v>
      </c>
      <c r="F725" s="674" t="s">
        <v>1216</v>
      </c>
      <c r="G725" s="674" t="s">
        <v>1215</v>
      </c>
      <c r="H725" s="674" t="s">
        <v>1571</v>
      </c>
      <c r="I725" s="674" t="s">
        <v>2751</v>
      </c>
    </row>
    <row r="726" spans="5:9" s="482" customFormat="1" x14ac:dyDescent="0.25">
      <c r="E726" s="674" t="s">
        <v>2752</v>
      </c>
      <c r="F726" s="674" t="s">
        <v>1216</v>
      </c>
      <c r="G726" s="674" t="s">
        <v>1215</v>
      </c>
      <c r="H726" s="674" t="s">
        <v>1574</v>
      </c>
      <c r="I726" s="674" t="s">
        <v>2753</v>
      </c>
    </row>
    <row r="727" spans="5:9" s="482" customFormat="1" x14ac:dyDescent="0.25">
      <c r="E727" s="674" t="s">
        <v>2754</v>
      </c>
      <c r="F727" s="674" t="s">
        <v>1216</v>
      </c>
      <c r="G727" s="674" t="s">
        <v>1215</v>
      </c>
      <c r="H727" s="674" t="s">
        <v>1577</v>
      </c>
      <c r="I727" s="674" t="s">
        <v>1231</v>
      </c>
    </row>
    <row r="728" spans="5:9" s="482" customFormat="1" x14ac:dyDescent="0.25">
      <c r="E728" s="674" t="s">
        <v>2755</v>
      </c>
      <c r="F728" s="674" t="s">
        <v>1216</v>
      </c>
      <c r="G728" s="674" t="s">
        <v>1215</v>
      </c>
      <c r="H728" s="674" t="s">
        <v>1580</v>
      </c>
      <c r="I728" s="674" t="s">
        <v>2756</v>
      </c>
    </row>
    <row r="729" spans="5:9" s="482" customFormat="1" x14ac:dyDescent="0.25">
      <c r="E729" s="674" t="s">
        <v>2757</v>
      </c>
      <c r="F729" s="674" t="s">
        <v>1216</v>
      </c>
      <c r="G729" s="674" t="s">
        <v>1215</v>
      </c>
      <c r="H729" s="674" t="s">
        <v>1583</v>
      </c>
      <c r="I729" s="674" t="s">
        <v>1587</v>
      </c>
    </row>
    <row r="730" spans="5:9" s="482" customFormat="1" x14ac:dyDescent="0.25">
      <c r="E730" s="674" t="s">
        <v>2758</v>
      </c>
      <c r="F730" s="674" t="s">
        <v>1216</v>
      </c>
      <c r="G730" s="674" t="s">
        <v>1215</v>
      </c>
      <c r="H730" s="674" t="s">
        <v>1586</v>
      </c>
      <c r="I730" s="674" t="s">
        <v>2759</v>
      </c>
    </row>
    <row r="731" spans="5:9" s="482" customFormat="1" x14ac:dyDescent="0.25">
      <c r="E731" s="674" t="s">
        <v>2760</v>
      </c>
      <c r="F731" s="674" t="s">
        <v>1216</v>
      </c>
      <c r="G731" s="674" t="s">
        <v>1215</v>
      </c>
      <c r="H731" s="674" t="s">
        <v>1589</v>
      </c>
      <c r="I731" s="674" t="s">
        <v>2761</v>
      </c>
    </row>
    <row r="732" spans="5:9" s="482" customFormat="1" x14ac:dyDescent="0.25">
      <c r="E732" s="674" t="s">
        <v>2762</v>
      </c>
      <c r="F732" s="674" t="s">
        <v>1216</v>
      </c>
      <c r="G732" s="674" t="s">
        <v>1215</v>
      </c>
      <c r="H732" s="674" t="s">
        <v>1592</v>
      </c>
      <c r="I732" s="674" t="s">
        <v>2763</v>
      </c>
    </row>
    <row r="733" spans="5:9" s="482" customFormat="1" x14ac:dyDescent="0.25">
      <c r="E733" s="674" t="s">
        <v>2764</v>
      </c>
      <c r="F733" s="674" t="s">
        <v>1216</v>
      </c>
      <c r="G733" s="674" t="s">
        <v>1215</v>
      </c>
      <c r="H733" s="674" t="s">
        <v>1595</v>
      </c>
      <c r="I733" s="674" t="s">
        <v>2765</v>
      </c>
    </row>
    <row r="734" spans="5:9" s="482" customFormat="1" x14ac:dyDescent="0.25">
      <c r="E734" s="674" t="s">
        <v>2766</v>
      </c>
      <c r="F734" s="674" t="s">
        <v>1216</v>
      </c>
      <c r="G734" s="674" t="s">
        <v>1215</v>
      </c>
      <c r="H734" s="674" t="s">
        <v>1598</v>
      </c>
      <c r="I734" s="674" t="s">
        <v>2767</v>
      </c>
    </row>
    <row r="735" spans="5:9" s="482" customFormat="1" x14ac:dyDescent="0.25">
      <c r="E735" s="674" t="s">
        <v>2768</v>
      </c>
      <c r="F735" s="674" t="s">
        <v>1216</v>
      </c>
      <c r="G735" s="674" t="s">
        <v>1215</v>
      </c>
      <c r="H735" s="674" t="s">
        <v>1601</v>
      </c>
      <c r="I735" s="674" t="s">
        <v>2769</v>
      </c>
    </row>
    <row r="736" spans="5:9" s="482" customFormat="1" x14ac:dyDescent="0.25">
      <c r="E736" s="674" t="s">
        <v>2770</v>
      </c>
      <c r="F736" s="674" t="s">
        <v>1216</v>
      </c>
      <c r="G736" s="674" t="s">
        <v>1215</v>
      </c>
      <c r="H736" s="674" t="s">
        <v>1604</v>
      </c>
      <c r="I736" s="674" t="s">
        <v>2771</v>
      </c>
    </row>
    <row r="737" spans="5:9" s="482" customFormat="1" x14ac:dyDescent="0.25">
      <c r="E737" s="674" t="s">
        <v>2772</v>
      </c>
      <c r="F737" s="674" t="s">
        <v>1216</v>
      </c>
      <c r="G737" s="674" t="s">
        <v>1215</v>
      </c>
      <c r="H737" s="674" t="s">
        <v>1607</v>
      </c>
      <c r="I737" s="674" t="s">
        <v>2773</v>
      </c>
    </row>
    <row r="738" spans="5:9" s="482" customFormat="1" x14ac:dyDescent="0.25">
      <c r="E738" s="674" t="s">
        <v>2774</v>
      </c>
      <c r="F738" s="674" t="s">
        <v>1216</v>
      </c>
      <c r="G738" s="674" t="s">
        <v>1215</v>
      </c>
      <c r="H738" s="674" t="s">
        <v>1610</v>
      </c>
      <c r="I738" s="674" t="s">
        <v>2775</v>
      </c>
    </row>
    <row r="739" spans="5:9" s="482" customFormat="1" x14ac:dyDescent="0.25">
      <c r="E739" s="674" t="s">
        <v>2776</v>
      </c>
      <c r="F739" s="674" t="s">
        <v>1216</v>
      </c>
      <c r="G739" s="674" t="s">
        <v>1215</v>
      </c>
      <c r="H739" s="674" t="s">
        <v>1613</v>
      </c>
      <c r="I739" s="674" t="s">
        <v>2777</v>
      </c>
    </row>
    <row r="740" spans="5:9" s="482" customFormat="1" x14ac:dyDescent="0.25">
      <c r="E740" s="674" t="s">
        <v>2778</v>
      </c>
      <c r="F740" s="674" t="s">
        <v>1216</v>
      </c>
      <c r="G740" s="674" t="s">
        <v>1215</v>
      </c>
      <c r="H740" s="674" t="s">
        <v>1616</v>
      </c>
      <c r="I740" s="674" t="s">
        <v>2779</v>
      </c>
    </row>
    <row r="741" spans="5:9" s="482" customFormat="1" x14ac:dyDescent="0.25">
      <c r="E741" s="674" t="s">
        <v>2780</v>
      </c>
      <c r="F741" s="674" t="s">
        <v>1216</v>
      </c>
      <c r="G741" s="674" t="s">
        <v>1215</v>
      </c>
      <c r="H741" s="674" t="s">
        <v>1619</v>
      </c>
      <c r="I741" s="674" t="s">
        <v>2781</v>
      </c>
    </row>
    <row r="742" spans="5:9" s="482" customFormat="1" x14ac:dyDescent="0.25">
      <c r="E742" s="674" t="s">
        <v>2782</v>
      </c>
      <c r="F742" s="674" t="s">
        <v>1216</v>
      </c>
      <c r="G742" s="674" t="s">
        <v>1215</v>
      </c>
      <c r="H742" s="674" t="s">
        <v>1622</v>
      </c>
      <c r="I742" s="674" t="s">
        <v>2783</v>
      </c>
    </row>
    <row r="743" spans="5:9" s="482" customFormat="1" x14ac:dyDescent="0.25">
      <c r="E743" s="674" t="s">
        <v>2784</v>
      </c>
      <c r="F743" s="674" t="s">
        <v>1216</v>
      </c>
      <c r="G743" s="674" t="s">
        <v>1215</v>
      </c>
      <c r="H743" s="674" t="s">
        <v>1625</v>
      </c>
      <c r="I743" s="674" t="s">
        <v>2785</v>
      </c>
    </row>
    <row r="744" spans="5:9" s="482" customFormat="1" x14ac:dyDescent="0.25">
      <c r="E744" s="674" t="s">
        <v>2786</v>
      </c>
      <c r="F744" s="674" t="s">
        <v>1216</v>
      </c>
      <c r="G744" s="674" t="s">
        <v>1215</v>
      </c>
      <c r="H744" s="674" t="s">
        <v>1628</v>
      </c>
      <c r="I744" s="674" t="s">
        <v>2787</v>
      </c>
    </row>
    <row r="745" spans="5:9" s="482" customFormat="1" x14ac:dyDescent="0.25">
      <c r="E745" s="674" t="s">
        <v>2788</v>
      </c>
      <c r="F745" s="674" t="s">
        <v>1216</v>
      </c>
      <c r="G745" s="674" t="s">
        <v>1215</v>
      </c>
      <c r="H745" s="674" t="s">
        <v>1631</v>
      </c>
      <c r="I745" s="674" t="s">
        <v>2789</v>
      </c>
    </row>
    <row r="746" spans="5:9" s="482" customFormat="1" x14ac:dyDescent="0.25">
      <c r="E746" s="674" t="s">
        <v>2790</v>
      </c>
      <c r="F746" s="674" t="s">
        <v>1216</v>
      </c>
      <c r="G746" s="674" t="s">
        <v>1215</v>
      </c>
      <c r="H746" s="674" t="s">
        <v>1634</v>
      </c>
      <c r="I746" s="674" t="s">
        <v>2791</v>
      </c>
    </row>
    <row r="747" spans="5:9" s="482" customFormat="1" x14ac:dyDescent="0.25">
      <c r="E747" s="674" t="s">
        <v>2792</v>
      </c>
      <c r="F747" s="674" t="s">
        <v>1216</v>
      </c>
      <c r="G747" s="674" t="s">
        <v>1215</v>
      </c>
      <c r="H747" s="674" t="s">
        <v>1637</v>
      </c>
      <c r="I747" s="674" t="s">
        <v>2793</v>
      </c>
    </row>
    <row r="748" spans="5:9" s="482" customFormat="1" x14ac:dyDescent="0.25">
      <c r="E748" s="674" t="s">
        <v>2794</v>
      </c>
      <c r="F748" s="674" t="s">
        <v>1216</v>
      </c>
      <c r="G748" s="674" t="s">
        <v>1215</v>
      </c>
      <c r="H748" s="674" t="s">
        <v>1640</v>
      </c>
      <c r="I748" s="674" t="s">
        <v>2795</v>
      </c>
    </row>
    <row r="749" spans="5:9" s="482" customFormat="1" x14ac:dyDescent="0.25">
      <c r="E749" s="674" t="s">
        <v>2796</v>
      </c>
      <c r="F749" s="674" t="s">
        <v>1216</v>
      </c>
      <c r="G749" s="674" t="s">
        <v>1215</v>
      </c>
      <c r="H749" s="674" t="s">
        <v>1643</v>
      </c>
      <c r="I749" s="674" t="s">
        <v>2797</v>
      </c>
    </row>
    <row r="750" spans="5:9" s="482" customFormat="1" x14ac:dyDescent="0.25">
      <c r="E750" s="674" t="s">
        <v>2798</v>
      </c>
      <c r="F750" s="674" t="s">
        <v>1216</v>
      </c>
      <c r="G750" s="674" t="s">
        <v>1215</v>
      </c>
      <c r="H750" s="674" t="s">
        <v>1646</v>
      </c>
      <c r="I750" s="674" t="s">
        <v>2799</v>
      </c>
    </row>
    <row r="751" spans="5:9" s="482" customFormat="1" x14ac:dyDescent="0.25">
      <c r="E751" s="674" t="s">
        <v>2800</v>
      </c>
      <c r="F751" s="674" t="s">
        <v>1216</v>
      </c>
      <c r="G751" s="674" t="s">
        <v>1215</v>
      </c>
      <c r="H751" s="674" t="s">
        <v>1649</v>
      </c>
      <c r="I751" s="674" t="s">
        <v>2801</v>
      </c>
    </row>
    <row r="752" spans="5:9" s="482" customFormat="1" x14ac:dyDescent="0.25">
      <c r="E752" s="674" t="s">
        <v>2802</v>
      </c>
      <c r="F752" s="674" t="s">
        <v>1216</v>
      </c>
      <c r="G752" s="674" t="s">
        <v>1215</v>
      </c>
      <c r="H752" s="674" t="s">
        <v>2552</v>
      </c>
      <c r="I752" s="674" t="s">
        <v>2803</v>
      </c>
    </row>
    <row r="753" spans="5:9" s="482" customFormat="1" x14ac:dyDescent="0.25">
      <c r="E753" s="674" t="s">
        <v>2804</v>
      </c>
      <c r="F753" s="674" t="s">
        <v>1216</v>
      </c>
      <c r="G753" s="674" t="s">
        <v>1215</v>
      </c>
      <c r="H753" s="674" t="s">
        <v>1652</v>
      </c>
      <c r="I753" s="674" t="s">
        <v>2805</v>
      </c>
    </row>
    <row r="754" spans="5:9" s="482" customFormat="1" x14ac:dyDescent="0.25">
      <c r="E754" s="674" t="s">
        <v>2806</v>
      </c>
      <c r="F754" s="674" t="s">
        <v>1216</v>
      </c>
      <c r="G754" s="674" t="s">
        <v>1215</v>
      </c>
      <c r="H754" s="674" t="s">
        <v>1655</v>
      </c>
      <c r="I754" s="674" t="s">
        <v>2807</v>
      </c>
    </row>
    <row r="755" spans="5:9" s="482" customFormat="1" x14ac:dyDescent="0.25">
      <c r="E755" s="674" t="s">
        <v>2808</v>
      </c>
      <c r="F755" s="674" t="s">
        <v>1216</v>
      </c>
      <c r="G755" s="674" t="s">
        <v>1215</v>
      </c>
      <c r="H755" s="674" t="s">
        <v>1658</v>
      </c>
      <c r="I755" s="674" t="s">
        <v>2809</v>
      </c>
    </row>
    <row r="756" spans="5:9" s="482" customFormat="1" x14ac:dyDescent="0.25">
      <c r="E756" s="674" t="s">
        <v>2810</v>
      </c>
      <c r="F756" s="674" t="s">
        <v>1216</v>
      </c>
      <c r="G756" s="674" t="s">
        <v>1215</v>
      </c>
      <c r="H756" s="674" t="s">
        <v>1661</v>
      </c>
      <c r="I756" s="674" t="s">
        <v>2811</v>
      </c>
    </row>
    <row r="757" spans="5:9" s="482" customFormat="1" x14ac:dyDescent="0.25">
      <c r="E757" s="674" t="s">
        <v>2812</v>
      </c>
      <c r="F757" s="674" t="s">
        <v>1216</v>
      </c>
      <c r="G757" s="674" t="s">
        <v>1215</v>
      </c>
      <c r="H757" s="674" t="s">
        <v>1664</v>
      </c>
      <c r="I757" s="674" t="s">
        <v>2813</v>
      </c>
    </row>
    <row r="758" spans="5:9" s="482" customFormat="1" x14ac:dyDescent="0.25">
      <c r="E758" s="674" t="s">
        <v>2814</v>
      </c>
      <c r="F758" s="674" t="s">
        <v>1216</v>
      </c>
      <c r="G758" s="674" t="s">
        <v>1215</v>
      </c>
      <c r="H758" s="674" t="s">
        <v>1667</v>
      </c>
      <c r="I758" s="674" t="s">
        <v>2815</v>
      </c>
    </row>
    <row r="759" spans="5:9" s="482" customFormat="1" x14ac:dyDescent="0.25">
      <c r="E759" s="674" t="s">
        <v>2816</v>
      </c>
      <c r="F759" s="674" t="s">
        <v>1216</v>
      </c>
      <c r="G759" s="674" t="s">
        <v>1215</v>
      </c>
      <c r="H759" s="674" t="s">
        <v>1670</v>
      </c>
      <c r="I759" s="674" t="s">
        <v>2817</v>
      </c>
    </row>
    <row r="760" spans="5:9" s="482" customFormat="1" x14ac:dyDescent="0.25">
      <c r="E760" s="674" t="s">
        <v>2818</v>
      </c>
      <c r="F760" s="674" t="s">
        <v>1216</v>
      </c>
      <c r="G760" s="674" t="s">
        <v>1215</v>
      </c>
      <c r="H760" s="674" t="s">
        <v>1673</v>
      </c>
      <c r="I760" s="674" t="s">
        <v>2819</v>
      </c>
    </row>
    <row r="761" spans="5:9" s="482" customFormat="1" x14ac:dyDescent="0.25">
      <c r="E761" s="674" t="s">
        <v>2820</v>
      </c>
      <c r="F761" s="674" t="s">
        <v>1216</v>
      </c>
      <c r="G761" s="674" t="s">
        <v>1215</v>
      </c>
      <c r="H761" s="674" t="s">
        <v>1676</v>
      </c>
      <c r="I761" s="674" t="s">
        <v>2821</v>
      </c>
    </row>
    <row r="762" spans="5:9" s="482" customFormat="1" x14ac:dyDescent="0.25">
      <c r="E762" s="674" t="s">
        <v>2822</v>
      </c>
      <c r="F762" s="674" t="s">
        <v>1216</v>
      </c>
      <c r="G762" s="674" t="s">
        <v>1215</v>
      </c>
      <c r="H762" s="674" t="s">
        <v>1679</v>
      </c>
      <c r="I762" s="674" t="s">
        <v>2823</v>
      </c>
    </row>
    <row r="763" spans="5:9" s="482" customFormat="1" x14ac:dyDescent="0.25">
      <c r="E763" s="674" t="s">
        <v>2824</v>
      </c>
      <c r="F763" s="674" t="s">
        <v>1216</v>
      </c>
      <c r="G763" s="674" t="s">
        <v>1215</v>
      </c>
      <c r="H763" s="674" t="s">
        <v>1682</v>
      </c>
      <c r="I763" s="674" t="s">
        <v>2825</v>
      </c>
    </row>
    <row r="764" spans="5:9" s="482" customFormat="1" x14ac:dyDescent="0.25">
      <c r="E764" s="674" t="s">
        <v>2826</v>
      </c>
      <c r="F764" s="674" t="s">
        <v>1216</v>
      </c>
      <c r="G764" s="674" t="s">
        <v>1215</v>
      </c>
      <c r="H764" s="674" t="s">
        <v>1685</v>
      </c>
      <c r="I764" s="674" t="s">
        <v>2827</v>
      </c>
    </row>
    <row r="765" spans="5:9" s="482" customFormat="1" x14ac:dyDescent="0.25">
      <c r="E765" s="674" t="s">
        <v>2828</v>
      </c>
      <c r="F765" s="674" t="s">
        <v>1216</v>
      </c>
      <c r="G765" s="674" t="s">
        <v>1215</v>
      </c>
      <c r="H765" s="674" t="s">
        <v>1688</v>
      </c>
      <c r="I765" s="674" t="s">
        <v>2829</v>
      </c>
    </row>
    <row r="766" spans="5:9" s="482" customFormat="1" x14ac:dyDescent="0.25">
      <c r="E766" s="674" t="s">
        <v>2830</v>
      </c>
      <c r="F766" s="674" t="s">
        <v>1216</v>
      </c>
      <c r="G766" s="674" t="s">
        <v>1215</v>
      </c>
      <c r="H766" s="674" t="s">
        <v>1691</v>
      </c>
      <c r="I766" s="674" t="s">
        <v>2831</v>
      </c>
    </row>
    <row r="767" spans="5:9" s="482" customFormat="1" x14ac:dyDescent="0.25">
      <c r="E767" s="674" t="s">
        <v>2832</v>
      </c>
      <c r="F767" s="674" t="s">
        <v>1216</v>
      </c>
      <c r="G767" s="674" t="s">
        <v>1215</v>
      </c>
      <c r="H767" s="674" t="s">
        <v>1694</v>
      </c>
      <c r="I767" s="674" t="s">
        <v>2833</v>
      </c>
    </row>
    <row r="768" spans="5:9" s="482" customFormat="1" x14ac:dyDescent="0.25">
      <c r="E768" s="674" t="s">
        <v>2834</v>
      </c>
      <c r="F768" s="674" t="s">
        <v>1216</v>
      </c>
      <c r="G768" s="674" t="s">
        <v>1215</v>
      </c>
      <c r="H768" s="674" t="s">
        <v>1697</v>
      </c>
      <c r="I768" s="674" t="s">
        <v>2835</v>
      </c>
    </row>
    <row r="769" spans="5:9" s="482" customFormat="1" x14ac:dyDescent="0.25">
      <c r="E769" s="674" t="s">
        <v>2836</v>
      </c>
      <c r="F769" s="674" t="s">
        <v>1216</v>
      </c>
      <c r="G769" s="674" t="s">
        <v>1215</v>
      </c>
      <c r="H769" s="674" t="s">
        <v>1700</v>
      </c>
      <c r="I769" s="674" t="s">
        <v>2837</v>
      </c>
    </row>
    <row r="770" spans="5:9" s="482" customFormat="1" x14ac:dyDescent="0.25">
      <c r="E770" s="674" t="s">
        <v>2838</v>
      </c>
      <c r="F770" s="674" t="s">
        <v>1216</v>
      </c>
      <c r="G770" s="674" t="s">
        <v>1215</v>
      </c>
      <c r="H770" s="674" t="s">
        <v>1703</v>
      </c>
      <c r="I770" s="674" t="s">
        <v>2592</v>
      </c>
    </row>
    <row r="771" spans="5:9" s="482" customFormat="1" x14ac:dyDescent="0.25">
      <c r="E771" s="674" t="s">
        <v>2839</v>
      </c>
      <c r="F771" s="674" t="s">
        <v>1216</v>
      </c>
      <c r="G771" s="674" t="s">
        <v>1215</v>
      </c>
      <c r="H771" s="674" t="s">
        <v>1706</v>
      </c>
      <c r="I771" s="674" t="s">
        <v>2840</v>
      </c>
    </row>
    <row r="772" spans="5:9" s="482" customFormat="1" x14ac:dyDescent="0.25">
      <c r="E772" s="674" t="s">
        <v>2841</v>
      </c>
      <c r="F772" s="674" t="s">
        <v>1216</v>
      </c>
      <c r="G772" s="674" t="s">
        <v>1215</v>
      </c>
      <c r="H772" s="674" t="s">
        <v>1709</v>
      </c>
      <c r="I772" s="674" t="s">
        <v>2842</v>
      </c>
    </row>
    <row r="773" spans="5:9" s="482" customFormat="1" x14ac:dyDescent="0.25">
      <c r="E773" s="674" t="s">
        <v>2843</v>
      </c>
      <c r="F773" s="674" t="s">
        <v>1216</v>
      </c>
      <c r="G773" s="674" t="s">
        <v>1215</v>
      </c>
      <c r="H773" s="674" t="s">
        <v>1712</v>
      </c>
      <c r="I773" s="674" t="s">
        <v>2844</v>
      </c>
    </row>
    <row r="774" spans="5:9" s="482" customFormat="1" x14ac:dyDescent="0.25">
      <c r="E774" s="674" t="s">
        <v>2845</v>
      </c>
      <c r="F774" s="674" t="s">
        <v>1216</v>
      </c>
      <c r="G774" s="674" t="s">
        <v>1215</v>
      </c>
      <c r="H774" s="674" t="s">
        <v>1715</v>
      </c>
      <c r="I774" s="674" t="s">
        <v>2846</v>
      </c>
    </row>
    <row r="775" spans="5:9" s="482" customFormat="1" x14ac:dyDescent="0.25">
      <c r="E775" s="674" t="s">
        <v>2847</v>
      </c>
      <c r="F775" s="674" t="s">
        <v>1216</v>
      </c>
      <c r="G775" s="674" t="s">
        <v>1215</v>
      </c>
      <c r="H775" s="674" t="s">
        <v>1718</v>
      </c>
      <c r="I775" s="674" t="s">
        <v>2848</v>
      </c>
    </row>
    <row r="776" spans="5:9" s="482" customFormat="1" x14ac:dyDescent="0.25">
      <c r="E776" s="674" t="s">
        <v>2849</v>
      </c>
      <c r="F776" s="674" t="s">
        <v>1216</v>
      </c>
      <c r="G776" s="674" t="s">
        <v>1215</v>
      </c>
      <c r="H776" s="674" t="s">
        <v>1721</v>
      </c>
      <c r="I776" s="674" t="s">
        <v>2850</v>
      </c>
    </row>
    <row r="777" spans="5:9" s="482" customFormat="1" x14ac:dyDescent="0.25">
      <c r="E777" s="674" t="s">
        <v>2851</v>
      </c>
      <c r="F777" s="674" t="s">
        <v>1216</v>
      </c>
      <c r="G777" s="674" t="s">
        <v>1215</v>
      </c>
      <c r="H777" s="674" t="s">
        <v>2602</v>
      </c>
      <c r="I777" s="674" t="s">
        <v>2852</v>
      </c>
    </row>
    <row r="778" spans="5:9" s="482" customFormat="1" x14ac:dyDescent="0.25">
      <c r="E778" s="674" t="s">
        <v>2853</v>
      </c>
      <c r="F778" s="674" t="s">
        <v>1216</v>
      </c>
      <c r="G778" s="674" t="s">
        <v>1215</v>
      </c>
      <c r="H778" s="674" t="s">
        <v>2605</v>
      </c>
      <c r="I778" s="674" t="s">
        <v>2854</v>
      </c>
    </row>
    <row r="779" spans="5:9" s="482" customFormat="1" x14ac:dyDescent="0.25">
      <c r="E779" s="674" t="s">
        <v>2855</v>
      </c>
      <c r="F779" s="674" t="s">
        <v>1216</v>
      </c>
      <c r="G779" s="674" t="s">
        <v>1215</v>
      </c>
      <c r="H779" s="674" t="s">
        <v>2608</v>
      </c>
      <c r="I779" s="674" t="s">
        <v>2856</v>
      </c>
    </row>
    <row r="780" spans="5:9" s="482" customFormat="1" x14ac:dyDescent="0.25">
      <c r="E780" s="674" t="s">
        <v>2857</v>
      </c>
      <c r="F780" s="674" t="s">
        <v>1216</v>
      </c>
      <c r="G780" s="674" t="s">
        <v>1215</v>
      </c>
      <c r="H780" s="674" t="s">
        <v>2611</v>
      </c>
      <c r="I780" s="674" t="s">
        <v>2858</v>
      </c>
    </row>
    <row r="781" spans="5:9" s="482" customFormat="1" x14ac:dyDescent="0.25">
      <c r="E781" s="674" t="s">
        <v>2859</v>
      </c>
      <c r="F781" s="674" t="s">
        <v>1216</v>
      </c>
      <c r="G781" s="674" t="s">
        <v>1215</v>
      </c>
      <c r="H781" s="674" t="s">
        <v>2614</v>
      </c>
      <c r="I781" s="674" t="s">
        <v>2860</v>
      </c>
    </row>
    <row r="782" spans="5:9" s="482" customFormat="1" x14ac:dyDescent="0.25">
      <c r="E782" s="674" t="s">
        <v>2861</v>
      </c>
      <c r="F782" s="674" t="s">
        <v>1216</v>
      </c>
      <c r="G782" s="674" t="s">
        <v>1215</v>
      </c>
      <c r="H782" s="674" t="s">
        <v>2617</v>
      </c>
      <c r="I782" s="674" t="s">
        <v>2862</v>
      </c>
    </row>
    <row r="783" spans="5:9" s="482" customFormat="1" x14ac:dyDescent="0.25">
      <c r="E783" s="674" t="s">
        <v>2863</v>
      </c>
      <c r="F783" s="674" t="s">
        <v>1220</v>
      </c>
      <c r="G783" s="674" t="s">
        <v>1219</v>
      </c>
      <c r="H783" s="674" t="s">
        <v>1146</v>
      </c>
      <c r="I783" s="674" t="s">
        <v>2864</v>
      </c>
    </row>
    <row r="784" spans="5:9" s="482" customFormat="1" x14ac:dyDescent="0.25">
      <c r="E784" s="674" t="s">
        <v>2865</v>
      </c>
      <c r="F784" s="674" t="s">
        <v>1220</v>
      </c>
      <c r="G784" s="674" t="s">
        <v>1219</v>
      </c>
      <c r="H784" s="674" t="s">
        <v>1148</v>
      </c>
      <c r="I784" s="674" t="s">
        <v>2866</v>
      </c>
    </row>
    <row r="785" spans="5:9" s="482" customFormat="1" x14ac:dyDescent="0.25">
      <c r="E785" s="674" t="s">
        <v>2867</v>
      </c>
      <c r="F785" s="674" t="s">
        <v>1220</v>
      </c>
      <c r="G785" s="674" t="s">
        <v>1219</v>
      </c>
      <c r="H785" s="674" t="s">
        <v>1154</v>
      </c>
      <c r="I785" s="674" t="s">
        <v>1864</v>
      </c>
    </row>
    <row r="786" spans="5:9" s="482" customFormat="1" x14ac:dyDescent="0.25">
      <c r="E786" s="674" t="s">
        <v>2868</v>
      </c>
      <c r="F786" s="674" t="s">
        <v>1220</v>
      </c>
      <c r="G786" s="674" t="s">
        <v>1219</v>
      </c>
      <c r="H786" s="674" t="s">
        <v>1160</v>
      </c>
      <c r="I786" s="674" t="s">
        <v>2869</v>
      </c>
    </row>
    <row r="787" spans="5:9" s="482" customFormat="1" x14ac:dyDescent="0.25">
      <c r="E787" s="674" t="s">
        <v>2870</v>
      </c>
      <c r="F787" s="674" t="s">
        <v>1220</v>
      </c>
      <c r="G787" s="674" t="s">
        <v>1219</v>
      </c>
      <c r="H787" s="674" t="s">
        <v>1165</v>
      </c>
      <c r="I787" s="674" t="s">
        <v>2871</v>
      </c>
    </row>
    <row r="788" spans="5:9" s="482" customFormat="1" x14ac:dyDescent="0.25">
      <c r="E788" s="674" t="s">
        <v>2872</v>
      </c>
      <c r="F788" s="674" t="s">
        <v>1220</v>
      </c>
      <c r="G788" s="674" t="s">
        <v>1219</v>
      </c>
      <c r="H788" s="674" t="s">
        <v>1171</v>
      </c>
      <c r="I788" s="674" t="s">
        <v>2873</v>
      </c>
    </row>
    <row r="789" spans="5:9" s="482" customFormat="1" x14ac:dyDescent="0.25">
      <c r="E789" s="674" t="s">
        <v>2874</v>
      </c>
      <c r="F789" s="674" t="s">
        <v>1220</v>
      </c>
      <c r="G789" s="674" t="s">
        <v>1219</v>
      </c>
      <c r="H789" s="674" t="s">
        <v>1176</v>
      </c>
      <c r="I789" s="674" t="s">
        <v>2875</v>
      </c>
    </row>
    <row r="790" spans="5:9" s="482" customFormat="1" x14ac:dyDescent="0.25">
      <c r="E790" s="674" t="s">
        <v>2876</v>
      </c>
      <c r="F790" s="674" t="s">
        <v>1220</v>
      </c>
      <c r="G790" s="674" t="s">
        <v>1219</v>
      </c>
      <c r="H790" s="674" t="s">
        <v>1181</v>
      </c>
      <c r="I790" s="674" t="s">
        <v>2877</v>
      </c>
    </row>
    <row r="791" spans="5:9" s="482" customFormat="1" x14ac:dyDescent="0.25">
      <c r="E791" s="674" t="s">
        <v>2878</v>
      </c>
      <c r="F791" s="674" t="s">
        <v>1220</v>
      </c>
      <c r="G791" s="674" t="s">
        <v>1219</v>
      </c>
      <c r="H791" s="674" t="s">
        <v>1186</v>
      </c>
      <c r="I791" s="674" t="s">
        <v>2879</v>
      </c>
    </row>
    <row r="792" spans="5:9" s="482" customFormat="1" x14ac:dyDescent="0.25">
      <c r="E792" s="674" t="s">
        <v>2880</v>
      </c>
      <c r="F792" s="674" t="s">
        <v>1220</v>
      </c>
      <c r="G792" s="674" t="s">
        <v>1219</v>
      </c>
      <c r="H792" s="674" t="s">
        <v>1192</v>
      </c>
      <c r="I792" s="674" t="s">
        <v>1296</v>
      </c>
    </row>
    <row r="793" spans="5:9" s="482" customFormat="1" x14ac:dyDescent="0.25">
      <c r="E793" s="674" t="s">
        <v>2881</v>
      </c>
      <c r="F793" s="674" t="s">
        <v>1220</v>
      </c>
      <c r="G793" s="674" t="s">
        <v>1219</v>
      </c>
      <c r="H793" s="674" t="s">
        <v>1197</v>
      </c>
      <c r="I793" s="674" t="s">
        <v>2882</v>
      </c>
    </row>
    <row r="794" spans="5:9" s="482" customFormat="1" x14ac:dyDescent="0.25">
      <c r="E794" s="674" t="s">
        <v>2883</v>
      </c>
      <c r="F794" s="674" t="s">
        <v>1220</v>
      </c>
      <c r="G794" s="674" t="s">
        <v>1219</v>
      </c>
      <c r="H794" s="674" t="s">
        <v>1312</v>
      </c>
      <c r="I794" s="674" t="s">
        <v>2884</v>
      </c>
    </row>
    <row r="795" spans="5:9" s="482" customFormat="1" x14ac:dyDescent="0.25">
      <c r="E795" s="674" t="s">
        <v>2885</v>
      </c>
      <c r="F795" s="674" t="s">
        <v>1220</v>
      </c>
      <c r="G795" s="674" t="s">
        <v>1219</v>
      </c>
      <c r="H795" s="674" t="s">
        <v>1314</v>
      </c>
      <c r="I795" s="674" t="s">
        <v>2886</v>
      </c>
    </row>
    <row r="796" spans="5:9" s="482" customFormat="1" x14ac:dyDescent="0.25">
      <c r="E796" s="674" t="s">
        <v>2887</v>
      </c>
      <c r="F796" s="674" t="s">
        <v>1220</v>
      </c>
      <c r="G796" s="674" t="s">
        <v>1219</v>
      </c>
      <c r="H796" s="674" t="s">
        <v>1316</v>
      </c>
      <c r="I796" s="674" t="s">
        <v>2888</v>
      </c>
    </row>
    <row r="797" spans="5:9" s="482" customFormat="1" x14ac:dyDescent="0.25">
      <c r="E797" s="674" t="s">
        <v>2889</v>
      </c>
      <c r="F797" s="674" t="s">
        <v>1220</v>
      </c>
      <c r="G797" s="674" t="s">
        <v>1219</v>
      </c>
      <c r="H797" s="674" t="s">
        <v>1319</v>
      </c>
      <c r="I797" s="674" t="s">
        <v>2890</v>
      </c>
    </row>
    <row r="798" spans="5:9" s="482" customFormat="1" x14ac:dyDescent="0.25">
      <c r="E798" s="674" t="s">
        <v>2891</v>
      </c>
      <c r="F798" s="674" t="s">
        <v>1220</v>
      </c>
      <c r="G798" s="674" t="s">
        <v>1219</v>
      </c>
      <c r="H798" s="674" t="s">
        <v>1322</v>
      </c>
      <c r="I798" s="674" t="s">
        <v>2892</v>
      </c>
    </row>
    <row r="799" spans="5:9" s="482" customFormat="1" x14ac:dyDescent="0.25">
      <c r="E799" s="674" t="s">
        <v>2893</v>
      </c>
      <c r="F799" s="674" t="s">
        <v>1220</v>
      </c>
      <c r="G799" s="674" t="s">
        <v>1219</v>
      </c>
      <c r="H799" s="674" t="s">
        <v>1325</v>
      </c>
      <c r="I799" s="674" t="s">
        <v>2894</v>
      </c>
    </row>
    <row r="800" spans="5:9" s="482" customFormat="1" x14ac:dyDescent="0.25">
      <c r="E800" s="674" t="s">
        <v>2895</v>
      </c>
      <c r="F800" s="674" t="s">
        <v>1220</v>
      </c>
      <c r="G800" s="674" t="s">
        <v>1219</v>
      </c>
      <c r="H800" s="674" t="s">
        <v>1328</v>
      </c>
      <c r="I800" s="674" t="s">
        <v>2896</v>
      </c>
    </row>
    <row r="801" spans="5:9" s="482" customFormat="1" x14ac:dyDescent="0.25">
      <c r="E801" s="674" t="s">
        <v>2897</v>
      </c>
      <c r="F801" s="674" t="s">
        <v>1220</v>
      </c>
      <c r="G801" s="674" t="s">
        <v>1219</v>
      </c>
      <c r="H801" s="674" t="s">
        <v>1331</v>
      </c>
      <c r="I801" s="674" t="s">
        <v>2898</v>
      </c>
    </row>
    <row r="802" spans="5:9" s="482" customFormat="1" x14ac:dyDescent="0.25">
      <c r="E802" s="674" t="s">
        <v>2899</v>
      </c>
      <c r="F802" s="674" t="s">
        <v>1220</v>
      </c>
      <c r="G802" s="674" t="s">
        <v>1219</v>
      </c>
      <c r="H802" s="674" t="s">
        <v>1333</v>
      </c>
      <c r="I802" s="674" t="s">
        <v>2900</v>
      </c>
    </row>
    <row r="803" spans="5:9" s="482" customFormat="1" x14ac:dyDescent="0.25">
      <c r="E803" s="674" t="s">
        <v>2901</v>
      </c>
      <c r="F803" s="674" t="s">
        <v>1220</v>
      </c>
      <c r="G803" s="674" t="s">
        <v>1219</v>
      </c>
      <c r="H803" s="674" t="s">
        <v>1336</v>
      </c>
      <c r="I803" s="674" t="s">
        <v>2902</v>
      </c>
    </row>
    <row r="804" spans="5:9" s="482" customFormat="1" x14ac:dyDescent="0.25">
      <c r="E804" s="674" t="s">
        <v>2903</v>
      </c>
      <c r="F804" s="674" t="s">
        <v>1220</v>
      </c>
      <c r="G804" s="674" t="s">
        <v>1219</v>
      </c>
      <c r="H804" s="674" t="s">
        <v>1339</v>
      </c>
      <c r="I804" s="674" t="s">
        <v>2904</v>
      </c>
    </row>
    <row r="805" spans="5:9" s="482" customFormat="1" x14ac:dyDescent="0.25">
      <c r="E805" s="674" t="s">
        <v>2905</v>
      </c>
      <c r="F805" s="674" t="s">
        <v>1220</v>
      </c>
      <c r="G805" s="674" t="s">
        <v>1219</v>
      </c>
      <c r="H805" s="674" t="s">
        <v>1342</v>
      </c>
      <c r="I805" s="674" t="s">
        <v>2906</v>
      </c>
    </row>
    <row r="806" spans="5:9" s="482" customFormat="1" x14ac:dyDescent="0.25">
      <c r="E806" s="674" t="s">
        <v>2907</v>
      </c>
      <c r="F806" s="674" t="s">
        <v>1220</v>
      </c>
      <c r="G806" s="674" t="s">
        <v>1219</v>
      </c>
      <c r="H806" s="674" t="s">
        <v>1345</v>
      </c>
      <c r="I806" s="674" t="s">
        <v>2908</v>
      </c>
    </row>
    <row r="807" spans="5:9" s="482" customFormat="1" x14ac:dyDescent="0.25">
      <c r="E807" s="674" t="s">
        <v>2909</v>
      </c>
      <c r="F807" s="674" t="s">
        <v>1220</v>
      </c>
      <c r="G807" s="674" t="s">
        <v>1219</v>
      </c>
      <c r="H807" s="674" t="s">
        <v>1348</v>
      </c>
      <c r="I807" s="674" t="s">
        <v>2910</v>
      </c>
    </row>
    <row r="808" spans="5:9" s="482" customFormat="1" x14ac:dyDescent="0.25">
      <c r="E808" s="674" t="s">
        <v>2911</v>
      </c>
      <c r="F808" s="674" t="s">
        <v>1220</v>
      </c>
      <c r="G808" s="674" t="s">
        <v>1219</v>
      </c>
      <c r="H808" s="674" t="s">
        <v>1351</v>
      </c>
      <c r="I808" s="674" t="s">
        <v>2912</v>
      </c>
    </row>
    <row r="809" spans="5:9" s="482" customFormat="1" x14ac:dyDescent="0.25">
      <c r="E809" s="674" t="s">
        <v>2913</v>
      </c>
      <c r="F809" s="674" t="s">
        <v>1220</v>
      </c>
      <c r="G809" s="674" t="s">
        <v>1219</v>
      </c>
      <c r="H809" s="674" t="s">
        <v>1354</v>
      </c>
      <c r="I809" s="674" t="s">
        <v>2914</v>
      </c>
    </row>
    <row r="810" spans="5:9" s="482" customFormat="1" x14ac:dyDescent="0.25">
      <c r="E810" s="674" t="s">
        <v>2915</v>
      </c>
      <c r="F810" s="674" t="s">
        <v>1220</v>
      </c>
      <c r="G810" s="674" t="s">
        <v>1219</v>
      </c>
      <c r="H810" s="674" t="s">
        <v>1357</v>
      </c>
      <c r="I810" s="674" t="s">
        <v>2916</v>
      </c>
    </row>
    <row r="811" spans="5:9" s="482" customFormat="1" x14ac:dyDescent="0.25">
      <c r="E811" s="674" t="s">
        <v>2917</v>
      </c>
      <c r="F811" s="674" t="s">
        <v>1220</v>
      </c>
      <c r="G811" s="674" t="s">
        <v>1219</v>
      </c>
      <c r="H811" s="674" t="s">
        <v>1360</v>
      </c>
      <c r="I811" s="674" t="s">
        <v>2918</v>
      </c>
    </row>
    <row r="812" spans="5:9" s="482" customFormat="1" x14ac:dyDescent="0.25">
      <c r="E812" s="674" t="s">
        <v>2919</v>
      </c>
      <c r="F812" s="674" t="s">
        <v>1220</v>
      </c>
      <c r="G812" s="674" t="s">
        <v>1219</v>
      </c>
      <c r="H812" s="674" t="s">
        <v>1363</v>
      </c>
      <c r="I812" s="674" t="s">
        <v>2920</v>
      </c>
    </row>
    <row r="813" spans="5:9" s="482" customFormat="1" x14ac:dyDescent="0.25">
      <c r="E813" s="674" t="s">
        <v>2921</v>
      </c>
      <c r="F813" s="674" t="s">
        <v>1220</v>
      </c>
      <c r="G813" s="674" t="s">
        <v>1219</v>
      </c>
      <c r="H813" s="674" t="s">
        <v>1366</v>
      </c>
      <c r="I813" s="674" t="s">
        <v>2922</v>
      </c>
    </row>
    <row r="814" spans="5:9" s="482" customFormat="1" x14ac:dyDescent="0.25">
      <c r="E814" s="674" t="s">
        <v>2923</v>
      </c>
      <c r="F814" s="674" t="s">
        <v>1220</v>
      </c>
      <c r="G814" s="674" t="s">
        <v>1219</v>
      </c>
      <c r="H814" s="674" t="s">
        <v>1369</v>
      </c>
      <c r="I814" s="674" t="s">
        <v>2924</v>
      </c>
    </row>
    <row r="815" spans="5:9" s="482" customFormat="1" x14ac:dyDescent="0.25">
      <c r="E815" s="674" t="s">
        <v>2925</v>
      </c>
      <c r="F815" s="674" t="s">
        <v>1220</v>
      </c>
      <c r="G815" s="674" t="s">
        <v>1219</v>
      </c>
      <c r="H815" s="674" t="s">
        <v>1372</v>
      </c>
      <c r="I815" s="674" t="s">
        <v>2926</v>
      </c>
    </row>
    <row r="816" spans="5:9" s="482" customFormat="1" x14ac:dyDescent="0.25">
      <c r="E816" s="674" t="s">
        <v>2927</v>
      </c>
      <c r="F816" s="674" t="s">
        <v>1220</v>
      </c>
      <c r="G816" s="674" t="s">
        <v>1219</v>
      </c>
      <c r="H816" s="674" t="s">
        <v>1375</v>
      </c>
      <c r="I816" s="674" t="s">
        <v>1207</v>
      </c>
    </row>
    <row r="817" spans="1:9" s="482" customFormat="1" x14ac:dyDescent="0.25">
      <c r="E817" s="674" t="s">
        <v>2928</v>
      </c>
      <c r="F817" s="674" t="s">
        <v>1220</v>
      </c>
      <c r="G817" s="674" t="s">
        <v>1219</v>
      </c>
      <c r="H817" s="674" t="s">
        <v>1378</v>
      </c>
      <c r="I817" s="674" t="s">
        <v>2929</v>
      </c>
    </row>
    <row r="818" spans="1:9" s="482" customFormat="1" x14ac:dyDescent="0.25">
      <c r="E818" s="674" t="s">
        <v>2930</v>
      </c>
      <c r="F818" s="674" t="s">
        <v>1220</v>
      </c>
      <c r="G818" s="674" t="s">
        <v>1219</v>
      </c>
      <c r="H818" s="674" t="s">
        <v>1381</v>
      </c>
      <c r="I818" s="674" t="s">
        <v>2931</v>
      </c>
    </row>
    <row r="819" spans="1:9" s="482" customFormat="1" x14ac:dyDescent="0.25">
      <c r="E819" s="674" t="s">
        <v>2932</v>
      </c>
      <c r="F819" s="674" t="s">
        <v>1220</v>
      </c>
      <c r="G819" s="674" t="s">
        <v>1219</v>
      </c>
      <c r="H819" s="674" t="s">
        <v>1384</v>
      </c>
      <c r="I819" s="674" t="s">
        <v>2933</v>
      </c>
    </row>
    <row r="820" spans="1:9" s="482" customFormat="1" x14ac:dyDescent="0.25">
      <c r="E820" s="674" t="s">
        <v>2934</v>
      </c>
      <c r="F820" s="674" t="s">
        <v>1220</v>
      </c>
      <c r="G820" s="674" t="s">
        <v>1219</v>
      </c>
      <c r="H820" s="674" t="s">
        <v>1387</v>
      </c>
      <c r="I820" s="674" t="s">
        <v>2935</v>
      </c>
    </row>
    <row r="821" spans="1:9" s="482" customFormat="1" x14ac:dyDescent="0.25">
      <c r="E821" s="674" t="s">
        <v>2936</v>
      </c>
      <c r="F821" s="674" t="s">
        <v>1220</v>
      </c>
      <c r="G821" s="674" t="s">
        <v>1219</v>
      </c>
      <c r="H821" s="674" t="s">
        <v>1485</v>
      </c>
      <c r="I821" s="674" t="s">
        <v>2937</v>
      </c>
    </row>
    <row r="822" spans="1:9" s="482" customFormat="1" x14ac:dyDescent="0.25">
      <c r="A822" s="166"/>
      <c r="B822" s="166"/>
      <c r="C822" s="166"/>
      <c r="D822" s="166"/>
      <c r="E822" s="674" t="s">
        <v>2938</v>
      </c>
      <c r="F822" s="674" t="s">
        <v>1220</v>
      </c>
      <c r="G822" s="674" t="s">
        <v>1219</v>
      </c>
      <c r="H822" s="674" t="s">
        <v>1488</v>
      </c>
      <c r="I822" s="674" t="s">
        <v>2939</v>
      </c>
    </row>
    <row r="823" spans="1:9" s="166" customFormat="1" x14ac:dyDescent="0.25">
      <c r="E823" s="674" t="s">
        <v>2940</v>
      </c>
      <c r="F823" s="674" t="s">
        <v>1220</v>
      </c>
      <c r="G823" s="674" t="s">
        <v>1219</v>
      </c>
      <c r="H823" s="674" t="s">
        <v>1491</v>
      </c>
      <c r="I823" s="674" t="s">
        <v>2941</v>
      </c>
    </row>
    <row r="824" spans="1:9" s="166" customFormat="1" x14ac:dyDescent="0.25">
      <c r="A824" s="482"/>
      <c r="B824" s="482"/>
      <c r="C824" s="482"/>
      <c r="D824" s="482"/>
      <c r="E824" s="674" t="s">
        <v>2942</v>
      </c>
      <c r="F824" s="674" t="s">
        <v>1220</v>
      </c>
      <c r="G824" s="674" t="s">
        <v>1219</v>
      </c>
      <c r="H824" s="674" t="s">
        <v>1494</v>
      </c>
      <c r="I824" s="674" t="s">
        <v>2943</v>
      </c>
    </row>
    <row r="825" spans="1:9" s="482" customFormat="1" x14ac:dyDescent="0.25">
      <c r="E825" s="674" t="s">
        <v>2944</v>
      </c>
      <c r="F825" s="674" t="s">
        <v>1220</v>
      </c>
      <c r="G825" s="674" t="s">
        <v>1219</v>
      </c>
      <c r="H825" s="674" t="s">
        <v>1497</v>
      </c>
      <c r="I825" s="674" t="s">
        <v>2945</v>
      </c>
    </row>
    <row r="826" spans="1:9" s="482" customFormat="1" x14ac:dyDescent="0.25">
      <c r="E826" s="674" t="s">
        <v>2946</v>
      </c>
      <c r="F826" s="674" t="s">
        <v>1220</v>
      </c>
      <c r="G826" s="674" t="s">
        <v>1219</v>
      </c>
      <c r="H826" s="674" t="s">
        <v>1500</v>
      </c>
      <c r="I826" s="674" t="s">
        <v>1317</v>
      </c>
    </row>
    <row r="827" spans="1:9" s="482" customFormat="1" x14ac:dyDescent="0.25">
      <c r="E827" s="674" t="s">
        <v>2947</v>
      </c>
      <c r="F827" s="674" t="s">
        <v>1220</v>
      </c>
      <c r="G827" s="674" t="s">
        <v>1219</v>
      </c>
      <c r="H827" s="674" t="s">
        <v>1503</v>
      </c>
      <c r="I827" s="674" t="s">
        <v>2948</v>
      </c>
    </row>
    <row r="828" spans="1:9" s="482" customFormat="1" x14ac:dyDescent="0.25">
      <c r="E828" s="674" t="s">
        <v>2949</v>
      </c>
      <c r="F828" s="674" t="s">
        <v>1220</v>
      </c>
      <c r="G828" s="674" t="s">
        <v>1219</v>
      </c>
      <c r="H828" s="674" t="s">
        <v>1506</v>
      </c>
      <c r="I828" s="674" t="s">
        <v>1320</v>
      </c>
    </row>
    <row r="829" spans="1:9" s="482" customFormat="1" x14ac:dyDescent="0.25">
      <c r="E829" s="674" t="s">
        <v>2950</v>
      </c>
      <c r="F829" s="674" t="s">
        <v>1220</v>
      </c>
      <c r="G829" s="674" t="s">
        <v>1219</v>
      </c>
      <c r="H829" s="674" t="s">
        <v>1509</v>
      </c>
      <c r="I829" s="674" t="s">
        <v>2951</v>
      </c>
    </row>
    <row r="830" spans="1:9" s="482" customFormat="1" x14ac:dyDescent="0.25">
      <c r="E830" s="674" t="s">
        <v>2952</v>
      </c>
      <c r="F830" s="674" t="s">
        <v>1220</v>
      </c>
      <c r="G830" s="674" t="s">
        <v>1219</v>
      </c>
      <c r="H830" s="674" t="s">
        <v>1512</v>
      </c>
      <c r="I830" s="674" t="s">
        <v>2953</v>
      </c>
    </row>
    <row r="831" spans="1:9" s="482" customFormat="1" x14ac:dyDescent="0.25">
      <c r="E831" s="674" t="s">
        <v>2954</v>
      </c>
      <c r="F831" s="674" t="s">
        <v>1220</v>
      </c>
      <c r="G831" s="674" t="s">
        <v>1219</v>
      </c>
      <c r="H831" s="674" t="s">
        <v>1514</v>
      </c>
      <c r="I831" s="674" t="s">
        <v>2955</v>
      </c>
    </row>
    <row r="832" spans="1:9" s="482" customFormat="1" x14ac:dyDescent="0.25">
      <c r="E832" s="674" t="s">
        <v>2956</v>
      </c>
      <c r="F832" s="674" t="s">
        <v>1220</v>
      </c>
      <c r="G832" s="674" t="s">
        <v>1219</v>
      </c>
      <c r="H832" s="674" t="s">
        <v>1517</v>
      </c>
      <c r="I832" s="674" t="s">
        <v>2957</v>
      </c>
    </row>
    <row r="833" spans="5:9" s="482" customFormat="1" x14ac:dyDescent="0.25">
      <c r="E833" s="674" t="s">
        <v>2958</v>
      </c>
      <c r="F833" s="674" t="s">
        <v>1220</v>
      </c>
      <c r="G833" s="674" t="s">
        <v>1219</v>
      </c>
      <c r="H833" s="674" t="s">
        <v>1520</v>
      </c>
      <c r="I833" s="674" t="s">
        <v>2959</v>
      </c>
    </row>
    <row r="834" spans="5:9" s="482" customFormat="1" x14ac:dyDescent="0.25">
      <c r="E834" s="674" t="s">
        <v>2960</v>
      </c>
      <c r="F834" s="674" t="s">
        <v>1220</v>
      </c>
      <c r="G834" s="674" t="s">
        <v>1219</v>
      </c>
      <c r="H834" s="674" t="s">
        <v>1523</v>
      </c>
      <c r="I834" s="674" t="s">
        <v>2961</v>
      </c>
    </row>
    <row r="835" spans="5:9" s="482" customFormat="1" x14ac:dyDescent="0.25">
      <c r="E835" s="674" t="s">
        <v>2962</v>
      </c>
      <c r="F835" s="674" t="s">
        <v>1220</v>
      </c>
      <c r="G835" s="674" t="s">
        <v>1219</v>
      </c>
      <c r="H835" s="674" t="s">
        <v>1526</v>
      </c>
      <c r="I835" s="674" t="s">
        <v>2963</v>
      </c>
    </row>
    <row r="836" spans="5:9" s="482" customFormat="1" x14ac:dyDescent="0.25">
      <c r="E836" s="674" t="s">
        <v>2964</v>
      </c>
      <c r="F836" s="674" t="s">
        <v>1220</v>
      </c>
      <c r="G836" s="674" t="s">
        <v>1219</v>
      </c>
      <c r="H836" s="674" t="s">
        <v>1529</v>
      </c>
      <c r="I836" s="674" t="s">
        <v>1224</v>
      </c>
    </row>
    <row r="837" spans="5:9" s="482" customFormat="1" x14ac:dyDescent="0.25">
      <c r="E837" s="674" t="s">
        <v>2965</v>
      </c>
      <c r="F837" s="674" t="s">
        <v>1220</v>
      </c>
      <c r="G837" s="674" t="s">
        <v>1219</v>
      </c>
      <c r="H837" s="674" t="s">
        <v>1532</v>
      </c>
      <c r="I837" s="674" t="s">
        <v>2966</v>
      </c>
    </row>
    <row r="838" spans="5:9" s="482" customFormat="1" x14ac:dyDescent="0.25">
      <c r="E838" s="674" t="s">
        <v>2967</v>
      </c>
      <c r="F838" s="674" t="s">
        <v>1220</v>
      </c>
      <c r="G838" s="674" t="s">
        <v>1219</v>
      </c>
      <c r="H838" s="674" t="s">
        <v>1535</v>
      </c>
      <c r="I838" s="674" t="s">
        <v>2968</v>
      </c>
    </row>
    <row r="839" spans="5:9" s="482" customFormat="1" x14ac:dyDescent="0.25">
      <c r="E839" s="674" t="s">
        <v>2969</v>
      </c>
      <c r="F839" s="674" t="s">
        <v>1220</v>
      </c>
      <c r="G839" s="674" t="s">
        <v>1219</v>
      </c>
      <c r="H839" s="674" t="s">
        <v>1538</v>
      </c>
      <c r="I839" s="674" t="s">
        <v>2970</v>
      </c>
    </row>
    <row r="840" spans="5:9" s="482" customFormat="1" x14ac:dyDescent="0.25">
      <c r="E840" s="674" t="s">
        <v>2971</v>
      </c>
      <c r="F840" s="674" t="s">
        <v>1220</v>
      </c>
      <c r="G840" s="674" t="s">
        <v>1219</v>
      </c>
      <c r="H840" s="674" t="s">
        <v>1541</v>
      </c>
      <c r="I840" s="674" t="s">
        <v>2972</v>
      </c>
    </row>
    <row r="841" spans="5:9" s="482" customFormat="1" x14ac:dyDescent="0.25">
      <c r="E841" s="674" t="s">
        <v>2973</v>
      </c>
      <c r="F841" s="674" t="s">
        <v>1220</v>
      </c>
      <c r="G841" s="674" t="s">
        <v>1219</v>
      </c>
      <c r="H841" s="674" t="s">
        <v>1544</v>
      </c>
      <c r="I841" s="674" t="s">
        <v>2974</v>
      </c>
    </row>
    <row r="842" spans="5:9" s="482" customFormat="1" x14ac:dyDescent="0.25">
      <c r="E842" s="674" t="s">
        <v>2975</v>
      </c>
      <c r="F842" s="674" t="s">
        <v>1220</v>
      </c>
      <c r="G842" s="674" t="s">
        <v>1219</v>
      </c>
      <c r="H842" s="674" t="s">
        <v>1547</v>
      </c>
      <c r="I842" s="674" t="s">
        <v>2976</v>
      </c>
    </row>
    <row r="843" spans="5:9" s="482" customFormat="1" x14ac:dyDescent="0.25">
      <c r="E843" s="674" t="s">
        <v>2977</v>
      </c>
      <c r="F843" s="674" t="s">
        <v>1220</v>
      </c>
      <c r="G843" s="674" t="s">
        <v>1219</v>
      </c>
      <c r="H843" s="674" t="s">
        <v>1550</v>
      </c>
      <c r="I843" s="674" t="s">
        <v>1343</v>
      </c>
    </row>
    <row r="844" spans="5:9" s="482" customFormat="1" x14ac:dyDescent="0.25">
      <c r="E844" s="674" t="s">
        <v>2978</v>
      </c>
      <c r="F844" s="674" t="s">
        <v>1220</v>
      </c>
      <c r="G844" s="674" t="s">
        <v>1219</v>
      </c>
      <c r="H844" s="674" t="s">
        <v>1553</v>
      </c>
      <c r="I844" s="674" t="s">
        <v>2979</v>
      </c>
    </row>
    <row r="845" spans="5:9" s="482" customFormat="1" x14ac:dyDescent="0.25">
      <c r="E845" s="674" t="s">
        <v>2980</v>
      </c>
      <c r="F845" s="674" t="s">
        <v>1220</v>
      </c>
      <c r="G845" s="674" t="s">
        <v>1219</v>
      </c>
      <c r="H845" s="674" t="s">
        <v>1556</v>
      </c>
      <c r="I845" s="674" t="s">
        <v>2981</v>
      </c>
    </row>
    <row r="846" spans="5:9" s="482" customFormat="1" x14ac:dyDescent="0.25">
      <c r="E846" s="674" t="s">
        <v>2982</v>
      </c>
      <c r="F846" s="674" t="s">
        <v>1220</v>
      </c>
      <c r="G846" s="674" t="s">
        <v>1219</v>
      </c>
      <c r="H846" s="674" t="s">
        <v>1559</v>
      </c>
      <c r="I846" s="674" t="s">
        <v>2983</v>
      </c>
    </row>
    <row r="847" spans="5:9" s="482" customFormat="1" x14ac:dyDescent="0.25">
      <c r="E847" s="674" t="s">
        <v>2984</v>
      </c>
      <c r="F847" s="674" t="s">
        <v>1220</v>
      </c>
      <c r="G847" s="674" t="s">
        <v>1219</v>
      </c>
      <c r="H847" s="674" t="s">
        <v>1562</v>
      </c>
      <c r="I847" s="674" t="s">
        <v>2985</v>
      </c>
    </row>
    <row r="848" spans="5:9" s="482" customFormat="1" x14ac:dyDescent="0.25">
      <c r="E848" s="674" t="s">
        <v>2986</v>
      </c>
      <c r="F848" s="674" t="s">
        <v>1220</v>
      </c>
      <c r="G848" s="674" t="s">
        <v>1219</v>
      </c>
      <c r="H848" s="674" t="s">
        <v>1565</v>
      </c>
      <c r="I848" s="674" t="s">
        <v>2987</v>
      </c>
    </row>
    <row r="849" spans="5:9" s="482" customFormat="1" x14ac:dyDescent="0.25">
      <c r="E849" s="674" t="s">
        <v>2988</v>
      </c>
      <c r="F849" s="674" t="s">
        <v>1220</v>
      </c>
      <c r="G849" s="674" t="s">
        <v>1219</v>
      </c>
      <c r="H849" s="674" t="s">
        <v>1568</v>
      </c>
      <c r="I849" s="674" t="s">
        <v>2989</v>
      </c>
    </row>
    <row r="850" spans="5:9" s="482" customFormat="1" x14ac:dyDescent="0.25">
      <c r="E850" s="674" t="s">
        <v>2990</v>
      </c>
      <c r="F850" s="674" t="s">
        <v>1220</v>
      </c>
      <c r="G850" s="674" t="s">
        <v>1219</v>
      </c>
      <c r="H850" s="674" t="s">
        <v>1571</v>
      </c>
      <c r="I850" s="674" t="s">
        <v>2991</v>
      </c>
    </row>
    <row r="851" spans="5:9" s="482" customFormat="1" x14ac:dyDescent="0.25">
      <c r="E851" s="674" t="s">
        <v>2992</v>
      </c>
      <c r="F851" s="674" t="s">
        <v>1220</v>
      </c>
      <c r="G851" s="674" t="s">
        <v>1219</v>
      </c>
      <c r="H851" s="674" t="s">
        <v>1574</v>
      </c>
      <c r="I851" s="674" t="s">
        <v>2993</v>
      </c>
    </row>
    <row r="852" spans="5:9" s="482" customFormat="1" x14ac:dyDescent="0.25">
      <c r="E852" s="674" t="s">
        <v>2994</v>
      </c>
      <c r="F852" s="674" t="s">
        <v>1220</v>
      </c>
      <c r="G852" s="674" t="s">
        <v>1219</v>
      </c>
      <c r="H852" s="674" t="s">
        <v>1577</v>
      </c>
      <c r="I852" s="674" t="s">
        <v>2995</v>
      </c>
    </row>
    <row r="853" spans="5:9" s="482" customFormat="1" x14ac:dyDescent="0.25">
      <c r="E853" s="674" t="s">
        <v>2996</v>
      </c>
      <c r="F853" s="674" t="s">
        <v>1220</v>
      </c>
      <c r="G853" s="674" t="s">
        <v>1219</v>
      </c>
      <c r="H853" s="674" t="s">
        <v>1580</v>
      </c>
      <c r="I853" s="674" t="s">
        <v>2997</v>
      </c>
    </row>
    <row r="854" spans="5:9" s="482" customFormat="1" x14ac:dyDescent="0.25">
      <c r="E854" s="674" t="s">
        <v>2998</v>
      </c>
      <c r="F854" s="674" t="s">
        <v>1220</v>
      </c>
      <c r="G854" s="674" t="s">
        <v>1219</v>
      </c>
      <c r="H854" s="674" t="s">
        <v>1583</v>
      </c>
      <c r="I854" s="674" t="s">
        <v>2999</v>
      </c>
    </row>
    <row r="855" spans="5:9" s="482" customFormat="1" x14ac:dyDescent="0.25">
      <c r="E855" s="674" t="s">
        <v>3000</v>
      </c>
      <c r="F855" s="674" t="s">
        <v>1220</v>
      </c>
      <c r="G855" s="674" t="s">
        <v>1219</v>
      </c>
      <c r="H855" s="674" t="s">
        <v>1586</v>
      </c>
      <c r="I855" s="674" t="s">
        <v>3001</v>
      </c>
    </row>
    <row r="856" spans="5:9" s="482" customFormat="1" x14ac:dyDescent="0.25">
      <c r="E856" s="674" t="s">
        <v>3002</v>
      </c>
      <c r="F856" s="674" t="s">
        <v>1220</v>
      </c>
      <c r="G856" s="674" t="s">
        <v>1219</v>
      </c>
      <c r="H856" s="674" t="s">
        <v>1589</v>
      </c>
      <c r="I856" s="674" t="s">
        <v>3003</v>
      </c>
    </row>
    <row r="857" spans="5:9" s="482" customFormat="1" x14ac:dyDescent="0.25">
      <c r="E857" s="674" t="s">
        <v>3004</v>
      </c>
      <c r="F857" s="674" t="s">
        <v>1220</v>
      </c>
      <c r="G857" s="674" t="s">
        <v>1219</v>
      </c>
      <c r="H857" s="674" t="s">
        <v>1592</v>
      </c>
      <c r="I857" s="674" t="s">
        <v>3005</v>
      </c>
    </row>
    <row r="858" spans="5:9" s="482" customFormat="1" x14ac:dyDescent="0.25">
      <c r="E858" s="674" t="s">
        <v>3006</v>
      </c>
      <c r="F858" s="674" t="s">
        <v>1220</v>
      </c>
      <c r="G858" s="674" t="s">
        <v>1219</v>
      </c>
      <c r="H858" s="674" t="s">
        <v>1595</v>
      </c>
      <c r="I858" s="674" t="s">
        <v>3007</v>
      </c>
    </row>
    <row r="859" spans="5:9" s="482" customFormat="1" x14ac:dyDescent="0.25">
      <c r="E859" s="674" t="s">
        <v>3008</v>
      </c>
      <c r="F859" s="674" t="s">
        <v>1220</v>
      </c>
      <c r="G859" s="674" t="s">
        <v>1219</v>
      </c>
      <c r="H859" s="674" t="s">
        <v>1598</v>
      </c>
      <c r="I859" s="674" t="s">
        <v>1695</v>
      </c>
    </row>
    <row r="860" spans="5:9" s="482" customFormat="1" x14ac:dyDescent="0.25">
      <c r="E860" s="674" t="s">
        <v>3009</v>
      </c>
      <c r="F860" s="674" t="s">
        <v>1220</v>
      </c>
      <c r="G860" s="674" t="s">
        <v>1219</v>
      </c>
      <c r="H860" s="674" t="s">
        <v>1601</v>
      </c>
      <c r="I860" s="674" t="s">
        <v>3010</v>
      </c>
    </row>
    <row r="861" spans="5:9" s="482" customFormat="1" x14ac:dyDescent="0.25">
      <c r="E861" s="674" t="s">
        <v>3011</v>
      </c>
      <c r="F861" s="674" t="s">
        <v>1220</v>
      </c>
      <c r="G861" s="674" t="s">
        <v>1219</v>
      </c>
      <c r="H861" s="674" t="s">
        <v>1604</v>
      </c>
      <c r="I861" s="674" t="s">
        <v>3012</v>
      </c>
    </row>
    <row r="862" spans="5:9" s="482" customFormat="1" x14ac:dyDescent="0.25">
      <c r="E862" s="674" t="s">
        <v>3013</v>
      </c>
      <c r="F862" s="674" t="s">
        <v>1220</v>
      </c>
      <c r="G862" s="674" t="s">
        <v>1219</v>
      </c>
      <c r="H862" s="674" t="s">
        <v>1607</v>
      </c>
      <c r="I862" s="674" t="s">
        <v>3014</v>
      </c>
    </row>
    <row r="863" spans="5:9" s="482" customFormat="1" x14ac:dyDescent="0.25">
      <c r="E863" s="674" t="s">
        <v>3015</v>
      </c>
      <c r="F863" s="674" t="s">
        <v>1220</v>
      </c>
      <c r="G863" s="674" t="s">
        <v>1219</v>
      </c>
      <c r="H863" s="674" t="s">
        <v>1610</v>
      </c>
      <c r="I863" s="674" t="s">
        <v>3016</v>
      </c>
    </row>
    <row r="864" spans="5:9" s="482" customFormat="1" x14ac:dyDescent="0.25">
      <c r="E864" s="674" t="s">
        <v>3017</v>
      </c>
      <c r="F864" s="674" t="s">
        <v>1220</v>
      </c>
      <c r="G864" s="674" t="s">
        <v>1219</v>
      </c>
      <c r="H864" s="674" t="s">
        <v>1613</v>
      </c>
      <c r="I864" s="674" t="s">
        <v>3018</v>
      </c>
    </row>
    <row r="865" spans="5:9" s="482" customFormat="1" x14ac:dyDescent="0.25">
      <c r="E865" s="674" t="s">
        <v>3019</v>
      </c>
      <c r="F865" s="674" t="s">
        <v>1220</v>
      </c>
      <c r="G865" s="674" t="s">
        <v>1219</v>
      </c>
      <c r="H865" s="674" t="s">
        <v>1616</v>
      </c>
      <c r="I865" s="674" t="s">
        <v>3020</v>
      </c>
    </row>
    <row r="866" spans="5:9" s="482" customFormat="1" x14ac:dyDescent="0.25">
      <c r="E866" s="674" t="s">
        <v>3021</v>
      </c>
      <c r="F866" s="674" t="s">
        <v>1220</v>
      </c>
      <c r="G866" s="674" t="s">
        <v>1219</v>
      </c>
      <c r="H866" s="674" t="s">
        <v>1619</v>
      </c>
      <c r="I866" s="674" t="s">
        <v>3022</v>
      </c>
    </row>
    <row r="867" spans="5:9" s="482" customFormat="1" x14ac:dyDescent="0.25">
      <c r="E867" s="674" t="s">
        <v>3023</v>
      </c>
      <c r="F867" s="674" t="s">
        <v>1220</v>
      </c>
      <c r="G867" s="674" t="s">
        <v>1219</v>
      </c>
      <c r="H867" s="674" t="s">
        <v>1622</v>
      </c>
      <c r="I867" s="674" t="s">
        <v>3024</v>
      </c>
    </row>
    <row r="868" spans="5:9" s="482" customFormat="1" x14ac:dyDescent="0.25">
      <c r="E868" s="674" t="s">
        <v>3025</v>
      </c>
      <c r="F868" s="674" t="s">
        <v>1220</v>
      </c>
      <c r="G868" s="674" t="s">
        <v>1219</v>
      </c>
      <c r="H868" s="674" t="s">
        <v>1625</v>
      </c>
      <c r="I868" s="674" t="s">
        <v>3026</v>
      </c>
    </row>
    <row r="869" spans="5:9" s="482" customFormat="1" x14ac:dyDescent="0.25">
      <c r="E869" s="674" t="s">
        <v>3027</v>
      </c>
      <c r="F869" s="674" t="s">
        <v>1220</v>
      </c>
      <c r="G869" s="674" t="s">
        <v>1219</v>
      </c>
      <c r="H869" s="674" t="s">
        <v>1628</v>
      </c>
      <c r="I869" s="674" t="s">
        <v>3028</v>
      </c>
    </row>
    <row r="870" spans="5:9" s="482" customFormat="1" x14ac:dyDescent="0.25">
      <c r="E870" s="674" t="s">
        <v>3029</v>
      </c>
      <c r="F870" s="674" t="s">
        <v>1220</v>
      </c>
      <c r="G870" s="674" t="s">
        <v>1219</v>
      </c>
      <c r="H870" s="674" t="s">
        <v>1631</v>
      </c>
      <c r="I870" s="674" t="s">
        <v>3030</v>
      </c>
    </row>
    <row r="871" spans="5:9" s="482" customFormat="1" x14ac:dyDescent="0.25">
      <c r="E871" s="674" t="s">
        <v>3031</v>
      </c>
      <c r="F871" s="674" t="s">
        <v>1220</v>
      </c>
      <c r="G871" s="674" t="s">
        <v>1219</v>
      </c>
      <c r="H871" s="674" t="s">
        <v>1634</v>
      </c>
      <c r="I871" s="674" t="s">
        <v>3032</v>
      </c>
    </row>
    <row r="872" spans="5:9" s="482" customFormat="1" x14ac:dyDescent="0.25">
      <c r="E872" s="674" t="s">
        <v>3033</v>
      </c>
      <c r="F872" s="674" t="s">
        <v>1220</v>
      </c>
      <c r="G872" s="674" t="s">
        <v>1219</v>
      </c>
      <c r="H872" s="674" t="s">
        <v>1637</v>
      </c>
      <c r="I872" s="674" t="s">
        <v>3034</v>
      </c>
    </row>
    <row r="873" spans="5:9" s="482" customFormat="1" x14ac:dyDescent="0.25">
      <c r="E873" s="674" t="s">
        <v>3035</v>
      </c>
      <c r="F873" s="674" t="s">
        <v>1220</v>
      </c>
      <c r="G873" s="674" t="s">
        <v>1219</v>
      </c>
      <c r="H873" s="674" t="s">
        <v>1640</v>
      </c>
      <c r="I873" s="674" t="s">
        <v>3036</v>
      </c>
    </row>
    <row r="874" spans="5:9" s="482" customFormat="1" x14ac:dyDescent="0.25">
      <c r="E874" s="674" t="s">
        <v>3037</v>
      </c>
      <c r="F874" s="674" t="s">
        <v>1220</v>
      </c>
      <c r="G874" s="674" t="s">
        <v>1219</v>
      </c>
      <c r="H874" s="674" t="s">
        <v>1643</v>
      </c>
      <c r="I874" s="674" t="s">
        <v>3038</v>
      </c>
    </row>
    <row r="875" spans="5:9" s="482" customFormat="1" x14ac:dyDescent="0.25">
      <c r="E875" s="674" t="s">
        <v>3039</v>
      </c>
      <c r="F875" s="674" t="s">
        <v>1220</v>
      </c>
      <c r="G875" s="674" t="s">
        <v>1219</v>
      </c>
      <c r="H875" s="674" t="s">
        <v>1646</v>
      </c>
      <c r="I875" s="674" t="s">
        <v>3040</v>
      </c>
    </row>
    <row r="876" spans="5:9" s="482" customFormat="1" x14ac:dyDescent="0.25">
      <c r="E876" s="674" t="s">
        <v>3041</v>
      </c>
      <c r="F876" s="674" t="s">
        <v>1220</v>
      </c>
      <c r="G876" s="674" t="s">
        <v>1219</v>
      </c>
      <c r="H876" s="674" t="s">
        <v>1649</v>
      </c>
      <c r="I876" s="674" t="s">
        <v>3042</v>
      </c>
    </row>
    <row r="877" spans="5:9" s="482" customFormat="1" x14ac:dyDescent="0.25">
      <c r="E877" s="674" t="s">
        <v>3043</v>
      </c>
      <c r="F877" s="674" t="s">
        <v>1220</v>
      </c>
      <c r="G877" s="674" t="s">
        <v>1219</v>
      </c>
      <c r="H877" s="674" t="s">
        <v>2552</v>
      </c>
      <c r="I877" s="674" t="s">
        <v>3044</v>
      </c>
    </row>
    <row r="878" spans="5:9" s="482" customFormat="1" x14ac:dyDescent="0.25">
      <c r="E878" s="674" t="s">
        <v>3045</v>
      </c>
      <c r="F878" s="674" t="s">
        <v>1220</v>
      </c>
      <c r="G878" s="674" t="s">
        <v>1219</v>
      </c>
      <c r="H878" s="674" t="s">
        <v>1652</v>
      </c>
      <c r="I878" s="674" t="s">
        <v>3046</v>
      </c>
    </row>
    <row r="879" spans="5:9" s="482" customFormat="1" x14ac:dyDescent="0.25">
      <c r="E879" s="674" t="s">
        <v>3047</v>
      </c>
      <c r="F879" s="674" t="s">
        <v>1220</v>
      </c>
      <c r="G879" s="674" t="s">
        <v>1219</v>
      </c>
      <c r="H879" s="674" t="s">
        <v>1655</v>
      </c>
      <c r="I879" s="674" t="s">
        <v>3048</v>
      </c>
    </row>
    <row r="880" spans="5:9" s="482" customFormat="1" x14ac:dyDescent="0.25">
      <c r="E880" s="674" t="s">
        <v>3049</v>
      </c>
      <c r="F880" s="674" t="s">
        <v>1220</v>
      </c>
      <c r="G880" s="674" t="s">
        <v>1219</v>
      </c>
      <c r="H880" s="674" t="s">
        <v>1658</v>
      </c>
      <c r="I880" s="674" t="s">
        <v>2578</v>
      </c>
    </row>
    <row r="881" spans="5:9" s="482" customFormat="1" x14ac:dyDescent="0.25">
      <c r="E881" s="674" t="s">
        <v>3050</v>
      </c>
      <c r="F881" s="674" t="s">
        <v>1220</v>
      </c>
      <c r="G881" s="674" t="s">
        <v>1219</v>
      </c>
      <c r="H881" s="674" t="s">
        <v>1661</v>
      </c>
      <c r="I881" s="674" t="s">
        <v>3051</v>
      </c>
    </row>
    <row r="882" spans="5:9" s="482" customFormat="1" x14ac:dyDescent="0.25">
      <c r="E882" s="674" t="s">
        <v>3052</v>
      </c>
      <c r="F882" s="674" t="s">
        <v>1220</v>
      </c>
      <c r="G882" s="674" t="s">
        <v>1219</v>
      </c>
      <c r="H882" s="674" t="s">
        <v>1664</v>
      </c>
      <c r="I882" s="674" t="s">
        <v>3053</v>
      </c>
    </row>
    <row r="883" spans="5:9" s="482" customFormat="1" x14ac:dyDescent="0.25">
      <c r="E883" s="674" t="s">
        <v>3054</v>
      </c>
      <c r="F883" s="674" t="s">
        <v>1220</v>
      </c>
      <c r="G883" s="674" t="s">
        <v>1219</v>
      </c>
      <c r="H883" s="674" t="s">
        <v>1667</v>
      </c>
      <c r="I883" s="674" t="s">
        <v>3055</v>
      </c>
    </row>
    <row r="884" spans="5:9" s="482" customFormat="1" x14ac:dyDescent="0.25">
      <c r="E884" s="674" t="s">
        <v>3056</v>
      </c>
      <c r="F884" s="674" t="s">
        <v>1220</v>
      </c>
      <c r="G884" s="674" t="s">
        <v>1219</v>
      </c>
      <c r="H884" s="674" t="s">
        <v>1670</v>
      </c>
      <c r="I884" s="674" t="s">
        <v>3057</v>
      </c>
    </row>
    <row r="885" spans="5:9" s="482" customFormat="1" x14ac:dyDescent="0.25">
      <c r="E885" s="674" t="s">
        <v>3058</v>
      </c>
      <c r="F885" s="674" t="s">
        <v>1220</v>
      </c>
      <c r="G885" s="674" t="s">
        <v>1219</v>
      </c>
      <c r="H885" s="674" t="s">
        <v>1673</v>
      </c>
      <c r="I885" s="674" t="s">
        <v>1683</v>
      </c>
    </row>
    <row r="886" spans="5:9" s="482" customFormat="1" x14ac:dyDescent="0.25">
      <c r="E886" s="674" t="s">
        <v>3059</v>
      </c>
      <c r="F886" s="674" t="s">
        <v>1220</v>
      </c>
      <c r="G886" s="674" t="s">
        <v>1219</v>
      </c>
      <c r="H886" s="674" t="s">
        <v>1676</v>
      </c>
      <c r="I886" s="674" t="s">
        <v>3060</v>
      </c>
    </row>
    <row r="887" spans="5:9" s="482" customFormat="1" x14ac:dyDescent="0.25">
      <c r="E887" s="674" t="s">
        <v>3061</v>
      </c>
      <c r="F887" s="674" t="s">
        <v>1220</v>
      </c>
      <c r="G887" s="674" t="s">
        <v>1219</v>
      </c>
      <c r="H887" s="674" t="s">
        <v>1679</v>
      </c>
      <c r="I887" s="674" t="s">
        <v>3062</v>
      </c>
    </row>
    <row r="888" spans="5:9" s="482" customFormat="1" x14ac:dyDescent="0.25">
      <c r="E888" s="674" t="s">
        <v>3063</v>
      </c>
      <c r="F888" s="674" t="s">
        <v>1220</v>
      </c>
      <c r="G888" s="674" t="s">
        <v>1219</v>
      </c>
      <c r="H888" s="674" t="s">
        <v>1682</v>
      </c>
      <c r="I888" s="674" t="s">
        <v>3064</v>
      </c>
    </row>
    <row r="889" spans="5:9" s="482" customFormat="1" x14ac:dyDescent="0.25">
      <c r="E889" s="674" t="s">
        <v>3065</v>
      </c>
      <c r="F889" s="674" t="s">
        <v>1220</v>
      </c>
      <c r="G889" s="674" t="s">
        <v>1219</v>
      </c>
      <c r="H889" s="674" t="s">
        <v>1685</v>
      </c>
      <c r="I889" s="674" t="s">
        <v>3066</v>
      </c>
    </row>
    <row r="890" spans="5:9" s="482" customFormat="1" x14ac:dyDescent="0.25">
      <c r="E890" s="674" t="s">
        <v>3067</v>
      </c>
      <c r="F890" s="674" t="s">
        <v>1220</v>
      </c>
      <c r="G890" s="674" t="s">
        <v>1219</v>
      </c>
      <c r="H890" s="674" t="s">
        <v>1688</v>
      </c>
      <c r="I890" s="674" t="s">
        <v>3068</v>
      </c>
    </row>
    <row r="891" spans="5:9" s="482" customFormat="1" x14ac:dyDescent="0.25">
      <c r="E891" s="674" t="s">
        <v>3069</v>
      </c>
      <c r="F891" s="674" t="s">
        <v>1220</v>
      </c>
      <c r="G891" s="674" t="s">
        <v>1219</v>
      </c>
      <c r="H891" s="674" t="s">
        <v>1691</v>
      </c>
      <c r="I891" s="674" t="s">
        <v>3070</v>
      </c>
    </row>
    <row r="892" spans="5:9" s="482" customFormat="1" x14ac:dyDescent="0.25">
      <c r="E892" s="674" t="s">
        <v>3071</v>
      </c>
      <c r="F892" s="674" t="s">
        <v>1220</v>
      </c>
      <c r="G892" s="674" t="s">
        <v>1219</v>
      </c>
      <c r="H892" s="674" t="s">
        <v>1694</v>
      </c>
      <c r="I892" s="674" t="s">
        <v>3072</v>
      </c>
    </row>
    <row r="893" spans="5:9" s="482" customFormat="1" x14ac:dyDescent="0.25">
      <c r="E893" s="674" t="s">
        <v>3073</v>
      </c>
      <c r="F893" s="674" t="s">
        <v>1220</v>
      </c>
      <c r="G893" s="674" t="s">
        <v>1219</v>
      </c>
      <c r="H893" s="674" t="s">
        <v>1697</v>
      </c>
      <c r="I893" s="674" t="s">
        <v>3074</v>
      </c>
    </row>
    <row r="894" spans="5:9" s="482" customFormat="1" x14ac:dyDescent="0.25">
      <c r="E894" s="674" t="s">
        <v>3075</v>
      </c>
      <c r="F894" s="674" t="s">
        <v>1220</v>
      </c>
      <c r="G894" s="674" t="s">
        <v>1219</v>
      </c>
      <c r="H894" s="674" t="s">
        <v>1700</v>
      </c>
      <c r="I894" s="674" t="s">
        <v>3076</v>
      </c>
    </row>
    <row r="895" spans="5:9" s="482" customFormat="1" x14ac:dyDescent="0.25">
      <c r="E895" s="674" t="s">
        <v>3077</v>
      </c>
      <c r="F895" s="674" t="s">
        <v>1220</v>
      </c>
      <c r="G895" s="674" t="s">
        <v>1219</v>
      </c>
      <c r="H895" s="674" t="s">
        <v>1703</v>
      </c>
      <c r="I895" s="674" t="s">
        <v>3078</v>
      </c>
    </row>
    <row r="896" spans="5:9" s="482" customFormat="1" x14ac:dyDescent="0.25">
      <c r="E896" s="674" t="s">
        <v>3079</v>
      </c>
      <c r="F896" s="674" t="s">
        <v>1225</v>
      </c>
      <c r="G896" s="674" t="s">
        <v>1224</v>
      </c>
      <c r="H896" s="674" t="s">
        <v>1146</v>
      </c>
      <c r="I896" s="674" t="s">
        <v>3080</v>
      </c>
    </row>
    <row r="897" spans="5:9" s="482" customFormat="1" x14ac:dyDescent="0.25">
      <c r="E897" s="674" t="s">
        <v>3081</v>
      </c>
      <c r="F897" s="674" t="s">
        <v>1225</v>
      </c>
      <c r="G897" s="674" t="s">
        <v>1224</v>
      </c>
      <c r="H897" s="674" t="s">
        <v>1148</v>
      </c>
      <c r="I897" s="674" t="s">
        <v>3082</v>
      </c>
    </row>
    <row r="898" spans="5:9" s="482" customFormat="1" x14ac:dyDescent="0.25">
      <c r="E898" s="674" t="s">
        <v>3083</v>
      </c>
      <c r="F898" s="674" t="s">
        <v>1225</v>
      </c>
      <c r="G898" s="674" t="s">
        <v>1224</v>
      </c>
      <c r="H898" s="674" t="s">
        <v>1154</v>
      </c>
      <c r="I898" s="674" t="s">
        <v>3084</v>
      </c>
    </row>
    <row r="899" spans="5:9" s="482" customFormat="1" x14ac:dyDescent="0.25">
      <c r="E899" s="674" t="s">
        <v>3085</v>
      </c>
      <c r="F899" s="674" t="s">
        <v>1225</v>
      </c>
      <c r="G899" s="674" t="s">
        <v>1224</v>
      </c>
      <c r="H899" s="674" t="s">
        <v>1160</v>
      </c>
      <c r="I899" s="674" t="s">
        <v>3086</v>
      </c>
    </row>
    <row r="900" spans="5:9" s="482" customFormat="1" x14ac:dyDescent="0.25">
      <c r="E900" s="674" t="s">
        <v>3087</v>
      </c>
      <c r="F900" s="674" t="s">
        <v>1225</v>
      </c>
      <c r="G900" s="674" t="s">
        <v>1224</v>
      </c>
      <c r="H900" s="674" t="s">
        <v>1165</v>
      </c>
      <c r="I900" s="674" t="s">
        <v>3088</v>
      </c>
    </row>
    <row r="901" spans="5:9" s="482" customFormat="1" x14ac:dyDescent="0.25">
      <c r="E901" s="674" t="s">
        <v>3089</v>
      </c>
      <c r="F901" s="674" t="s">
        <v>1225</v>
      </c>
      <c r="G901" s="674" t="s">
        <v>1224</v>
      </c>
      <c r="H901" s="674" t="s">
        <v>1171</v>
      </c>
      <c r="I901" s="674" t="s">
        <v>2421</v>
      </c>
    </row>
    <row r="902" spans="5:9" s="482" customFormat="1" x14ac:dyDescent="0.25">
      <c r="E902" s="674" t="s">
        <v>3090</v>
      </c>
      <c r="F902" s="674" t="s">
        <v>1225</v>
      </c>
      <c r="G902" s="674" t="s">
        <v>1224</v>
      </c>
      <c r="H902" s="674" t="s">
        <v>1176</v>
      </c>
      <c r="I902" s="674" t="s">
        <v>3091</v>
      </c>
    </row>
    <row r="903" spans="5:9" s="482" customFormat="1" x14ac:dyDescent="0.25">
      <c r="E903" s="674" t="s">
        <v>3092</v>
      </c>
      <c r="F903" s="674" t="s">
        <v>1225</v>
      </c>
      <c r="G903" s="674" t="s">
        <v>1224</v>
      </c>
      <c r="H903" s="674" t="s">
        <v>1181</v>
      </c>
      <c r="I903" s="674" t="s">
        <v>2242</v>
      </c>
    </row>
    <row r="904" spans="5:9" s="482" customFormat="1" x14ac:dyDescent="0.25">
      <c r="E904" s="674" t="s">
        <v>3093</v>
      </c>
      <c r="F904" s="674" t="s">
        <v>1225</v>
      </c>
      <c r="G904" s="674" t="s">
        <v>1224</v>
      </c>
      <c r="H904" s="674" t="s">
        <v>1186</v>
      </c>
      <c r="I904" s="674" t="s">
        <v>3094</v>
      </c>
    </row>
    <row r="905" spans="5:9" s="482" customFormat="1" x14ac:dyDescent="0.25">
      <c r="E905" s="674" t="s">
        <v>3095</v>
      </c>
      <c r="F905" s="674" t="s">
        <v>1225</v>
      </c>
      <c r="G905" s="674" t="s">
        <v>1224</v>
      </c>
      <c r="H905" s="674" t="s">
        <v>1192</v>
      </c>
      <c r="I905" s="674" t="s">
        <v>3096</v>
      </c>
    </row>
    <row r="906" spans="5:9" s="482" customFormat="1" x14ac:dyDescent="0.25">
      <c r="E906" s="674" t="s">
        <v>3097</v>
      </c>
      <c r="F906" s="674" t="s">
        <v>1225</v>
      </c>
      <c r="G906" s="674" t="s">
        <v>1224</v>
      </c>
      <c r="H906" s="674" t="s">
        <v>1197</v>
      </c>
      <c r="I906" s="674" t="s">
        <v>3098</v>
      </c>
    </row>
    <row r="907" spans="5:9" s="482" customFormat="1" x14ac:dyDescent="0.25">
      <c r="E907" s="674" t="s">
        <v>3099</v>
      </c>
      <c r="F907" s="674" t="s">
        <v>1225</v>
      </c>
      <c r="G907" s="674" t="s">
        <v>1224</v>
      </c>
      <c r="H907" s="674" t="s">
        <v>1312</v>
      </c>
      <c r="I907" s="674" t="s">
        <v>3100</v>
      </c>
    </row>
    <row r="908" spans="5:9" s="482" customFormat="1" x14ac:dyDescent="0.25">
      <c r="E908" s="674" t="s">
        <v>3101</v>
      </c>
      <c r="F908" s="674" t="s">
        <v>1225</v>
      </c>
      <c r="G908" s="674" t="s">
        <v>1224</v>
      </c>
      <c r="H908" s="674" t="s">
        <v>1314</v>
      </c>
      <c r="I908" s="674" t="s">
        <v>3102</v>
      </c>
    </row>
    <row r="909" spans="5:9" s="482" customFormat="1" x14ac:dyDescent="0.25">
      <c r="E909" s="674" t="s">
        <v>3103</v>
      </c>
      <c r="F909" s="674" t="s">
        <v>1225</v>
      </c>
      <c r="G909" s="674" t="s">
        <v>1224</v>
      </c>
      <c r="H909" s="674" t="s">
        <v>1316</v>
      </c>
      <c r="I909" s="674" t="s">
        <v>3104</v>
      </c>
    </row>
    <row r="910" spans="5:9" s="482" customFormat="1" x14ac:dyDescent="0.25">
      <c r="E910" s="674" t="s">
        <v>3105</v>
      </c>
      <c r="F910" s="674" t="s">
        <v>1225</v>
      </c>
      <c r="G910" s="674" t="s">
        <v>1224</v>
      </c>
      <c r="H910" s="674" t="s">
        <v>1319</v>
      </c>
      <c r="I910" s="674" t="s">
        <v>3106</v>
      </c>
    </row>
    <row r="911" spans="5:9" s="482" customFormat="1" x14ac:dyDescent="0.25">
      <c r="E911" s="674" t="s">
        <v>3107</v>
      </c>
      <c r="F911" s="674" t="s">
        <v>1225</v>
      </c>
      <c r="G911" s="674" t="s">
        <v>1224</v>
      </c>
      <c r="H911" s="674" t="s">
        <v>1322</v>
      </c>
      <c r="I911" s="674" t="s">
        <v>3108</v>
      </c>
    </row>
    <row r="912" spans="5:9" s="482" customFormat="1" x14ac:dyDescent="0.25">
      <c r="E912" s="674" t="s">
        <v>3109</v>
      </c>
      <c r="F912" s="674" t="s">
        <v>1225</v>
      </c>
      <c r="G912" s="674" t="s">
        <v>1224</v>
      </c>
      <c r="H912" s="674" t="s">
        <v>1325</v>
      </c>
      <c r="I912" s="674" t="s">
        <v>3110</v>
      </c>
    </row>
    <row r="913" spans="5:9" s="482" customFormat="1" x14ac:dyDescent="0.25">
      <c r="E913" s="674" t="s">
        <v>3111</v>
      </c>
      <c r="F913" s="674" t="s">
        <v>1225</v>
      </c>
      <c r="G913" s="674" t="s">
        <v>1224</v>
      </c>
      <c r="H913" s="674" t="s">
        <v>1328</v>
      </c>
      <c r="I913" s="674" t="s">
        <v>3112</v>
      </c>
    </row>
    <row r="914" spans="5:9" s="482" customFormat="1" x14ac:dyDescent="0.25">
      <c r="E914" s="674" t="s">
        <v>3113</v>
      </c>
      <c r="F914" s="674" t="s">
        <v>1225</v>
      </c>
      <c r="G914" s="674" t="s">
        <v>1224</v>
      </c>
      <c r="H914" s="674" t="s">
        <v>1331</v>
      </c>
      <c r="I914" s="674" t="s">
        <v>3114</v>
      </c>
    </row>
    <row r="915" spans="5:9" s="482" customFormat="1" x14ac:dyDescent="0.25">
      <c r="E915" s="674" t="s">
        <v>3115</v>
      </c>
      <c r="F915" s="674" t="s">
        <v>1225</v>
      </c>
      <c r="G915" s="674" t="s">
        <v>1224</v>
      </c>
      <c r="H915" s="674" t="s">
        <v>1333</v>
      </c>
      <c r="I915" s="674" t="s">
        <v>3116</v>
      </c>
    </row>
    <row r="916" spans="5:9" s="482" customFormat="1" x14ac:dyDescent="0.25">
      <c r="E916" s="674" t="s">
        <v>3117</v>
      </c>
      <c r="F916" s="674" t="s">
        <v>1225</v>
      </c>
      <c r="G916" s="674" t="s">
        <v>1224</v>
      </c>
      <c r="H916" s="674" t="s">
        <v>1336</v>
      </c>
      <c r="I916" s="674" t="s">
        <v>3118</v>
      </c>
    </row>
    <row r="917" spans="5:9" s="482" customFormat="1" x14ac:dyDescent="0.25">
      <c r="E917" s="674" t="s">
        <v>3119</v>
      </c>
      <c r="F917" s="674" t="s">
        <v>1225</v>
      </c>
      <c r="G917" s="674" t="s">
        <v>1224</v>
      </c>
      <c r="H917" s="674" t="s">
        <v>1339</v>
      </c>
      <c r="I917" s="674" t="s">
        <v>3120</v>
      </c>
    </row>
    <row r="918" spans="5:9" s="482" customFormat="1" x14ac:dyDescent="0.25">
      <c r="E918" s="674" t="s">
        <v>3121</v>
      </c>
      <c r="F918" s="674" t="s">
        <v>1225</v>
      </c>
      <c r="G918" s="674" t="s">
        <v>1224</v>
      </c>
      <c r="H918" s="674" t="s">
        <v>1342</v>
      </c>
      <c r="I918" s="674" t="s">
        <v>3122</v>
      </c>
    </row>
    <row r="919" spans="5:9" s="482" customFormat="1" x14ac:dyDescent="0.25">
      <c r="E919" s="674" t="s">
        <v>3123</v>
      </c>
      <c r="F919" s="674" t="s">
        <v>1225</v>
      </c>
      <c r="G919" s="674" t="s">
        <v>1224</v>
      </c>
      <c r="H919" s="674" t="s">
        <v>1345</v>
      </c>
      <c r="I919" s="674" t="s">
        <v>3124</v>
      </c>
    </row>
    <row r="920" spans="5:9" s="482" customFormat="1" x14ac:dyDescent="0.25">
      <c r="E920" s="674" t="s">
        <v>3125</v>
      </c>
      <c r="F920" s="674" t="s">
        <v>1225</v>
      </c>
      <c r="G920" s="674" t="s">
        <v>1224</v>
      </c>
      <c r="H920" s="674" t="s">
        <v>1348</v>
      </c>
      <c r="I920" s="674" t="s">
        <v>3126</v>
      </c>
    </row>
    <row r="921" spans="5:9" s="482" customFormat="1" x14ac:dyDescent="0.25">
      <c r="E921" s="674" t="s">
        <v>3127</v>
      </c>
      <c r="F921" s="674" t="s">
        <v>1225</v>
      </c>
      <c r="G921" s="674" t="s">
        <v>1224</v>
      </c>
      <c r="H921" s="674" t="s">
        <v>1351</v>
      </c>
      <c r="I921" s="674" t="s">
        <v>3128</v>
      </c>
    </row>
    <row r="922" spans="5:9" s="482" customFormat="1" x14ac:dyDescent="0.25">
      <c r="E922" s="674" t="s">
        <v>3129</v>
      </c>
      <c r="F922" s="674" t="s">
        <v>1225</v>
      </c>
      <c r="G922" s="674" t="s">
        <v>1224</v>
      </c>
      <c r="H922" s="674" t="s">
        <v>1354</v>
      </c>
      <c r="I922" s="674" t="s">
        <v>3130</v>
      </c>
    </row>
    <row r="923" spans="5:9" s="482" customFormat="1" x14ac:dyDescent="0.25">
      <c r="E923" s="674" t="s">
        <v>3131</v>
      </c>
      <c r="F923" s="674" t="s">
        <v>1225</v>
      </c>
      <c r="G923" s="674" t="s">
        <v>1224</v>
      </c>
      <c r="H923" s="674" t="s">
        <v>1357</v>
      </c>
      <c r="I923" s="674" t="s">
        <v>3132</v>
      </c>
    </row>
    <row r="924" spans="5:9" s="482" customFormat="1" x14ac:dyDescent="0.25">
      <c r="E924" s="674" t="s">
        <v>3133</v>
      </c>
      <c r="F924" s="674" t="s">
        <v>1225</v>
      </c>
      <c r="G924" s="674" t="s">
        <v>1224</v>
      </c>
      <c r="H924" s="674" t="s">
        <v>1360</v>
      </c>
      <c r="I924" s="674" t="s">
        <v>3134</v>
      </c>
    </row>
    <row r="925" spans="5:9" s="482" customFormat="1" x14ac:dyDescent="0.25">
      <c r="E925" s="674" t="s">
        <v>3135</v>
      </c>
      <c r="F925" s="674" t="s">
        <v>1225</v>
      </c>
      <c r="G925" s="674" t="s">
        <v>1224</v>
      </c>
      <c r="H925" s="674" t="s">
        <v>1363</v>
      </c>
      <c r="I925" s="674" t="s">
        <v>3136</v>
      </c>
    </row>
    <row r="926" spans="5:9" s="482" customFormat="1" x14ac:dyDescent="0.25">
      <c r="E926" s="674" t="s">
        <v>3137</v>
      </c>
      <c r="F926" s="674" t="s">
        <v>1225</v>
      </c>
      <c r="G926" s="674" t="s">
        <v>1224</v>
      </c>
      <c r="H926" s="674" t="s">
        <v>1366</v>
      </c>
      <c r="I926" s="674" t="s">
        <v>3138</v>
      </c>
    </row>
    <row r="927" spans="5:9" s="482" customFormat="1" x14ac:dyDescent="0.25">
      <c r="E927" s="674" t="s">
        <v>3139</v>
      </c>
      <c r="F927" s="674" t="s">
        <v>1225</v>
      </c>
      <c r="G927" s="674" t="s">
        <v>1224</v>
      </c>
      <c r="H927" s="674" t="s">
        <v>1369</v>
      </c>
      <c r="I927" s="674" t="s">
        <v>3140</v>
      </c>
    </row>
    <row r="928" spans="5:9" s="482" customFormat="1" x14ac:dyDescent="0.25">
      <c r="E928" s="674" t="s">
        <v>3141</v>
      </c>
      <c r="F928" s="674" t="s">
        <v>1225</v>
      </c>
      <c r="G928" s="674" t="s">
        <v>1224</v>
      </c>
      <c r="H928" s="674" t="s">
        <v>1372</v>
      </c>
      <c r="I928" s="674" t="s">
        <v>3142</v>
      </c>
    </row>
    <row r="929" spans="5:9" s="482" customFormat="1" x14ac:dyDescent="0.25">
      <c r="E929" s="674" t="s">
        <v>3143</v>
      </c>
      <c r="F929" s="674" t="s">
        <v>1229</v>
      </c>
      <c r="G929" s="674" t="s">
        <v>1228</v>
      </c>
      <c r="H929" s="674" t="s">
        <v>1146</v>
      </c>
      <c r="I929" s="674" t="s">
        <v>3144</v>
      </c>
    </row>
    <row r="930" spans="5:9" s="482" customFormat="1" x14ac:dyDescent="0.25">
      <c r="E930" s="674" t="s">
        <v>3145</v>
      </c>
      <c r="F930" s="674" t="s">
        <v>1229</v>
      </c>
      <c r="G930" s="674" t="s">
        <v>1228</v>
      </c>
      <c r="H930" s="674" t="s">
        <v>1148</v>
      </c>
      <c r="I930" s="674" t="s">
        <v>3146</v>
      </c>
    </row>
    <row r="931" spans="5:9" s="482" customFormat="1" x14ac:dyDescent="0.25">
      <c r="E931" s="674" t="s">
        <v>3147</v>
      </c>
      <c r="F931" s="674" t="s">
        <v>1229</v>
      </c>
      <c r="G931" s="674" t="s">
        <v>1228</v>
      </c>
      <c r="H931" s="674" t="s">
        <v>1154</v>
      </c>
      <c r="I931" s="674" t="s">
        <v>3148</v>
      </c>
    </row>
    <row r="932" spans="5:9" s="482" customFormat="1" x14ac:dyDescent="0.25">
      <c r="E932" s="674" t="s">
        <v>3149</v>
      </c>
      <c r="F932" s="674" t="s">
        <v>1229</v>
      </c>
      <c r="G932" s="674" t="s">
        <v>1228</v>
      </c>
      <c r="H932" s="674" t="s">
        <v>1160</v>
      </c>
      <c r="I932" s="674" t="s">
        <v>3150</v>
      </c>
    </row>
    <row r="933" spans="5:9" s="482" customFormat="1" x14ac:dyDescent="0.25">
      <c r="E933" s="674" t="s">
        <v>3151</v>
      </c>
      <c r="F933" s="674" t="s">
        <v>1229</v>
      </c>
      <c r="G933" s="674" t="s">
        <v>1228</v>
      </c>
      <c r="H933" s="674" t="s">
        <v>1165</v>
      </c>
      <c r="I933" s="674" t="s">
        <v>3152</v>
      </c>
    </row>
    <row r="934" spans="5:9" s="482" customFormat="1" x14ac:dyDescent="0.25">
      <c r="E934" s="674" t="s">
        <v>3153</v>
      </c>
      <c r="F934" s="674" t="s">
        <v>1229</v>
      </c>
      <c r="G934" s="674" t="s">
        <v>1228</v>
      </c>
      <c r="H934" s="674" t="s">
        <v>1171</v>
      </c>
      <c r="I934" s="674" t="s">
        <v>3154</v>
      </c>
    </row>
    <row r="935" spans="5:9" s="482" customFormat="1" x14ac:dyDescent="0.25">
      <c r="E935" s="674" t="s">
        <v>3155</v>
      </c>
      <c r="F935" s="674" t="s">
        <v>1229</v>
      </c>
      <c r="G935" s="674" t="s">
        <v>1228</v>
      </c>
      <c r="H935" s="674" t="s">
        <v>1176</v>
      </c>
      <c r="I935" s="674" t="s">
        <v>3156</v>
      </c>
    </row>
    <row r="936" spans="5:9" s="482" customFormat="1" x14ac:dyDescent="0.25">
      <c r="E936" s="674" t="s">
        <v>3157</v>
      </c>
      <c r="F936" s="674" t="s">
        <v>1229</v>
      </c>
      <c r="G936" s="674" t="s">
        <v>1228</v>
      </c>
      <c r="H936" s="674" t="s">
        <v>1181</v>
      </c>
      <c r="I936" s="674" t="s">
        <v>3158</v>
      </c>
    </row>
    <row r="937" spans="5:9" s="482" customFormat="1" x14ac:dyDescent="0.25">
      <c r="E937" s="674" t="s">
        <v>3159</v>
      </c>
      <c r="F937" s="674" t="s">
        <v>1229</v>
      </c>
      <c r="G937" s="674" t="s">
        <v>1228</v>
      </c>
      <c r="H937" s="674" t="s">
        <v>1186</v>
      </c>
      <c r="I937" s="674" t="s">
        <v>3160</v>
      </c>
    </row>
    <row r="938" spans="5:9" s="482" customFormat="1" x14ac:dyDescent="0.25">
      <c r="E938" s="674" t="s">
        <v>3161</v>
      </c>
      <c r="F938" s="674" t="s">
        <v>1229</v>
      </c>
      <c r="G938" s="674" t="s">
        <v>1228</v>
      </c>
      <c r="H938" s="674" t="s">
        <v>1192</v>
      </c>
      <c r="I938" s="674" t="s">
        <v>3162</v>
      </c>
    </row>
    <row r="939" spans="5:9" s="482" customFormat="1" x14ac:dyDescent="0.25">
      <c r="E939" s="674" t="s">
        <v>3163</v>
      </c>
      <c r="F939" s="674" t="s">
        <v>1229</v>
      </c>
      <c r="G939" s="674" t="s">
        <v>1228</v>
      </c>
      <c r="H939" s="674" t="s">
        <v>1197</v>
      </c>
      <c r="I939" s="674" t="s">
        <v>3164</v>
      </c>
    </row>
    <row r="940" spans="5:9" s="482" customFormat="1" x14ac:dyDescent="0.25">
      <c r="E940" s="674" t="s">
        <v>3165</v>
      </c>
      <c r="F940" s="674" t="s">
        <v>1229</v>
      </c>
      <c r="G940" s="674" t="s">
        <v>1228</v>
      </c>
      <c r="H940" s="674" t="s">
        <v>1312</v>
      </c>
      <c r="I940" s="674" t="s">
        <v>3166</v>
      </c>
    </row>
    <row r="941" spans="5:9" s="482" customFormat="1" x14ac:dyDescent="0.25">
      <c r="E941" s="674" t="s">
        <v>3167</v>
      </c>
      <c r="F941" s="674" t="s">
        <v>1229</v>
      </c>
      <c r="G941" s="674" t="s">
        <v>1228</v>
      </c>
      <c r="H941" s="674" t="s">
        <v>1314</v>
      </c>
      <c r="I941" s="674" t="s">
        <v>3168</v>
      </c>
    </row>
    <row r="942" spans="5:9" s="482" customFormat="1" x14ac:dyDescent="0.25">
      <c r="E942" s="674" t="s">
        <v>3169</v>
      </c>
      <c r="F942" s="674" t="s">
        <v>1229</v>
      </c>
      <c r="G942" s="674" t="s">
        <v>1228</v>
      </c>
      <c r="H942" s="674" t="s">
        <v>1316</v>
      </c>
      <c r="I942" s="674" t="s">
        <v>2476</v>
      </c>
    </row>
    <row r="943" spans="5:9" s="482" customFormat="1" x14ac:dyDescent="0.25">
      <c r="E943" s="674" t="s">
        <v>3170</v>
      </c>
      <c r="F943" s="674" t="s">
        <v>1229</v>
      </c>
      <c r="G943" s="674" t="s">
        <v>1228</v>
      </c>
      <c r="H943" s="674" t="s">
        <v>1319</v>
      </c>
      <c r="I943" s="674" t="s">
        <v>3171</v>
      </c>
    </row>
    <row r="944" spans="5:9" s="482" customFormat="1" x14ac:dyDescent="0.25">
      <c r="E944" s="674" t="s">
        <v>3172</v>
      </c>
      <c r="F944" s="674" t="s">
        <v>1229</v>
      </c>
      <c r="G944" s="674" t="s">
        <v>1228</v>
      </c>
      <c r="H944" s="674" t="s">
        <v>1322</v>
      </c>
      <c r="I944" s="674" t="s">
        <v>3173</v>
      </c>
    </row>
    <row r="945" spans="5:9" s="482" customFormat="1" x14ac:dyDescent="0.25">
      <c r="E945" s="674" t="s">
        <v>3174</v>
      </c>
      <c r="F945" s="674" t="s">
        <v>1229</v>
      </c>
      <c r="G945" s="674" t="s">
        <v>1228</v>
      </c>
      <c r="H945" s="674" t="s">
        <v>1325</v>
      </c>
      <c r="I945" s="674" t="s">
        <v>3175</v>
      </c>
    </row>
    <row r="946" spans="5:9" s="482" customFormat="1" x14ac:dyDescent="0.25">
      <c r="E946" s="674" t="s">
        <v>3176</v>
      </c>
      <c r="F946" s="674" t="s">
        <v>1229</v>
      </c>
      <c r="G946" s="674" t="s">
        <v>1228</v>
      </c>
      <c r="H946" s="674" t="s">
        <v>1328</v>
      </c>
      <c r="I946" s="674" t="s">
        <v>2578</v>
      </c>
    </row>
    <row r="947" spans="5:9" s="482" customFormat="1" x14ac:dyDescent="0.25">
      <c r="E947" s="674" t="s">
        <v>3177</v>
      </c>
      <c r="F947" s="674" t="s">
        <v>1229</v>
      </c>
      <c r="G947" s="674" t="s">
        <v>1228</v>
      </c>
      <c r="H947" s="674" t="s">
        <v>1331</v>
      </c>
      <c r="I947" s="674" t="s">
        <v>3178</v>
      </c>
    </row>
    <row r="948" spans="5:9" s="482" customFormat="1" x14ac:dyDescent="0.25">
      <c r="E948" s="674" t="s">
        <v>3179</v>
      </c>
      <c r="F948" s="674" t="s">
        <v>1229</v>
      </c>
      <c r="G948" s="674" t="s">
        <v>1228</v>
      </c>
      <c r="H948" s="674" t="s">
        <v>1333</v>
      </c>
      <c r="I948" s="674" t="s">
        <v>3180</v>
      </c>
    </row>
    <row r="949" spans="5:9" s="482" customFormat="1" x14ac:dyDescent="0.25">
      <c r="E949" s="674" t="s">
        <v>3181</v>
      </c>
      <c r="F949" s="674" t="s">
        <v>1233</v>
      </c>
      <c r="G949" s="674" t="s">
        <v>1232</v>
      </c>
      <c r="H949" s="674" t="s">
        <v>1146</v>
      </c>
      <c r="I949" s="674" t="s">
        <v>1290</v>
      </c>
    </row>
    <row r="950" spans="5:9" s="482" customFormat="1" x14ac:dyDescent="0.25">
      <c r="E950" s="674" t="s">
        <v>3182</v>
      </c>
      <c r="F950" s="674" t="s">
        <v>1233</v>
      </c>
      <c r="G950" s="674" t="s">
        <v>1232</v>
      </c>
      <c r="H950" s="674" t="s">
        <v>1148</v>
      </c>
      <c r="I950" s="674" t="s">
        <v>3183</v>
      </c>
    </row>
    <row r="951" spans="5:9" s="482" customFormat="1" x14ac:dyDescent="0.25">
      <c r="E951" s="674" t="s">
        <v>3184</v>
      </c>
      <c r="F951" s="674" t="s">
        <v>1233</v>
      </c>
      <c r="G951" s="674" t="s">
        <v>1232</v>
      </c>
      <c r="H951" s="674" t="s">
        <v>1154</v>
      </c>
      <c r="I951" s="674" t="s">
        <v>3185</v>
      </c>
    </row>
    <row r="952" spans="5:9" s="482" customFormat="1" x14ac:dyDescent="0.25">
      <c r="E952" s="674" t="s">
        <v>3186</v>
      </c>
      <c r="F952" s="674" t="s">
        <v>1233</v>
      </c>
      <c r="G952" s="674" t="s">
        <v>1232</v>
      </c>
      <c r="H952" s="674" t="s">
        <v>1160</v>
      </c>
      <c r="I952" s="674" t="s">
        <v>1294</v>
      </c>
    </row>
    <row r="953" spans="5:9" s="482" customFormat="1" x14ac:dyDescent="0.25">
      <c r="E953" s="674" t="s">
        <v>3187</v>
      </c>
      <c r="F953" s="674" t="s">
        <v>1233</v>
      </c>
      <c r="G953" s="674" t="s">
        <v>1232</v>
      </c>
      <c r="H953" s="674" t="s">
        <v>1165</v>
      </c>
      <c r="I953" s="674" t="s">
        <v>3188</v>
      </c>
    </row>
    <row r="954" spans="5:9" s="482" customFormat="1" x14ac:dyDescent="0.25">
      <c r="E954" s="674" t="s">
        <v>3189</v>
      </c>
      <c r="F954" s="674" t="s">
        <v>1233</v>
      </c>
      <c r="G954" s="674" t="s">
        <v>1232</v>
      </c>
      <c r="H954" s="674" t="s">
        <v>1171</v>
      </c>
      <c r="I954" s="674" t="s">
        <v>3190</v>
      </c>
    </row>
    <row r="955" spans="5:9" s="482" customFormat="1" x14ac:dyDescent="0.25">
      <c r="E955" s="674" t="s">
        <v>3191</v>
      </c>
      <c r="F955" s="674" t="s">
        <v>1233</v>
      </c>
      <c r="G955" s="674" t="s">
        <v>1232</v>
      </c>
      <c r="H955" s="674" t="s">
        <v>1176</v>
      </c>
      <c r="I955" s="674" t="s">
        <v>3192</v>
      </c>
    </row>
    <row r="956" spans="5:9" s="482" customFormat="1" x14ac:dyDescent="0.25">
      <c r="E956" s="674" t="s">
        <v>3193</v>
      </c>
      <c r="F956" s="674" t="s">
        <v>1233</v>
      </c>
      <c r="G956" s="674" t="s">
        <v>1232</v>
      </c>
      <c r="H956" s="674" t="s">
        <v>1181</v>
      </c>
      <c r="I956" s="674" t="s">
        <v>3194</v>
      </c>
    </row>
    <row r="957" spans="5:9" s="482" customFormat="1" x14ac:dyDescent="0.25">
      <c r="E957" s="674" t="s">
        <v>3195</v>
      </c>
      <c r="F957" s="674" t="s">
        <v>1233</v>
      </c>
      <c r="G957" s="674" t="s">
        <v>1232</v>
      </c>
      <c r="H957" s="674" t="s">
        <v>1186</v>
      </c>
      <c r="I957" s="674" t="s">
        <v>3196</v>
      </c>
    </row>
    <row r="958" spans="5:9" s="482" customFormat="1" x14ac:dyDescent="0.25">
      <c r="E958" s="674" t="s">
        <v>3197</v>
      </c>
      <c r="F958" s="674" t="s">
        <v>1233</v>
      </c>
      <c r="G958" s="674" t="s">
        <v>1232</v>
      </c>
      <c r="H958" s="674" t="s">
        <v>1192</v>
      </c>
      <c r="I958" s="674" t="s">
        <v>3198</v>
      </c>
    </row>
    <row r="959" spans="5:9" s="482" customFormat="1" x14ac:dyDescent="0.25">
      <c r="E959" s="674" t="s">
        <v>3199</v>
      </c>
      <c r="F959" s="674" t="s">
        <v>1233</v>
      </c>
      <c r="G959" s="674" t="s">
        <v>1232</v>
      </c>
      <c r="H959" s="674" t="s">
        <v>1197</v>
      </c>
      <c r="I959" s="674" t="s">
        <v>3200</v>
      </c>
    </row>
    <row r="960" spans="5:9" s="482" customFormat="1" x14ac:dyDescent="0.25">
      <c r="E960" s="674" t="s">
        <v>3201</v>
      </c>
      <c r="F960" s="674" t="s">
        <v>1233</v>
      </c>
      <c r="G960" s="674" t="s">
        <v>1232</v>
      </c>
      <c r="H960" s="674" t="s">
        <v>1312</v>
      </c>
      <c r="I960" s="674" t="s">
        <v>3202</v>
      </c>
    </row>
    <row r="961" spans="5:9" s="482" customFormat="1" x14ac:dyDescent="0.25">
      <c r="E961" s="674" t="s">
        <v>3203</v>
      </c>
      <c r="F961" s="674" t="s">
        <v>1233</v>
      </c>
      <c r="G961" s="674" t="s">
        <v>1232</v>
      </c>
      <c r="H961" s="674" t="s">
        <v>1314</v>
      </c>
      <c r="I961" s="674" t="s">
        <v>3204</v>
      </c>
    </row>
    <row r="962" spans="5:9" s="482" customFormat="1" x14ac:dyDescent="0.25">
      <c r="E962" s="674" t="s">
        <v>3205</v>
      </c>
      <c r="F962" s="674" t="s">
        <v>1233</v>
      </c>
      <c r="G962" s="674" t="s">
        <v>1232</v>
      </c>
      <c r="H962" s="674" t="s">
        <v>1316</v>
      </c>
      <c r="I962" s="674" t="s">
        <v>3206</v>
      </c>
    </row>
    <row r="963" spans="5:9" s="482" customFormat="1" x14ac:dyDescent="0.25">
      <c r="E963" s="674" t="s">
        <v>3207</v>
      </c>
      <c r="F963" s="674" t="s">
        <v>1233</v>
      </c>
      <c r="G963" s="674" t="s">
        <v>1232</v>
      </c>
      <c r="H963" s="674" t="s">
        <v>1319</v>
      </c>
      <c r="I963" s="674" t="s">
        <v>3208</v>
      </c>
    </row>
    <row r="964" spans="5:9" s="482" customFormat="1" x14ac:dyDescent="0.25">
      <c r="E964" s="674" t="s">
        <v>3209</v>
      </c>
      <c r="F964" s="674" t="s">
        <v>1233</v>
      </c>
      <c r="G964" s="674" t="s">
        <v>1232</v>
      </c>
      <c r="H964" s="674" t="s">
        <v>1322</v>
      </c>
      <c r="I964" s="674" t="s">
        <v>3210</v>
      </c>
    </row>
    <row r="965" spans="5:9" s="482" customFormat="1" x14ac:dyDescent="0.25">
      <c r="E965" s="674" t="s">
        <v>3211</v>
      </c>
      <c r="F965" s="674" t="s">
        <v>1233</v>
      </c>
      <c r="G965" s="674" t="s">
        <v>1232</v>
      </c>
      <c r="H965" s="674" t="s">
        <v>1325</v>
      </c>
      <c r="I965" s="674" t="s">
        <v>1764</v>
      </c>
    </row>
    <row r="966" spans="5:9" s="482" customFormat="1" x14ac:dyDescent="0.25">
      <c r="E966" s="674" t="s">
        <v>3212</v>
      </c>
      <c r="F966" s="674" t="s">
        <v>1233</v>
      </c>
      <c r="G966" s="674" t="s">
        <v>1232</v>
      </c>
      <c r="H966" s="674" t="s">
        <v>1328</v>
      </c>
      <c r="I966" s="674" t="s">
        <v>3213</v>
      </c>
    </row>
    <row r="967" spans="5:9" s="482" customFormat="1" x14ac:dyDescent="0.25">
      <c r="E967" s="674" t="s">
        <v>3214</v>
      </c>
      <c r="F967" s="674" t="s">
        <v>1233</v>
      </c>
      <c r="G967" s="674" t="s">
        <v>1232</v>
      </c>
      <c r="H967" s="674" t="s">
        <v>1331</v>
      </c>
      <c r="I967" s="674" t="s">
        <v>3215</v>
      </c>
    </row>
    <row r="968" spans="5:9" s="482" customFormat="1" x14ac:dyDescent="0.25">
      <c r="E968" s="674" t="s">
        <v>3216</v>
      </c>
      <c r="F968" s="674" t="s">
        <v>1233</v>
      </c>
      <c r="G968" s="674" t="s">
        <v>1232</v>
      </c>
      <c r="H968" s="674" t="s">
        <v>1333</v>
      </c>
      <c r="I968" s="674" t="s">
        <v>3217</v>
      </c>
    </row>
    <row r="969" spans="5:9" s="482" customFormat="1" x14ac:dyDescent="0.25">
      <c r="E969" s="674" t="s">
        <v>3218</v>
      </c>
      <c r="F969" s="674" t="s">
        <v>1233</v>
      </c>
      <c r="G969" s="674" t="s">
        <v>1232</v>
      </c>
      <c r="H969" s="674" t="s">
        <v>1336</v>
      </c>
      <c r="I969" s="674" t="s">
        <v>3219</v>
      </c>
    </row>
    <row r="970" spans="5:9" s="482" customFormat="1" x14ac:dyDescent="0.25">
      <c r="E970" s="674" t="s">
        <v>3220</v>
      </c>
      <c r="F970" s="674" t="s">
        <v>1233</v>
      </c>
      <c r="G970" s="674" t="s">
        <v>1232</v>
      </c>
      <c r="H970" s="674" t="s">
        <v>1339</v>
      </c>
      <c r="I970" s="674" t="s">
        <v>3221</v>
      </c>
    </row>
    <row r="971" spans="5:9" s="482" customFormat="1" x14ac:dyDescent="0.25">
      <c r="E971" s="674" t="s">
        <v>3222</v>
      </c>
      <c r="F971" s="674" t="s">
        <v>1233</v>
      </c>
      <c r="G971" s="674" t="s">
        <v>1232</v>
      </c>
      <c r="H971" s="674" t="s">
        <v>1342</v>
      </c>
      <c r="I971" s="674" t="s">
        <v>3223</v>
      </c>
    </row>
    <row r="972" spans="5:9" s="482" customFormat="1" x14ac:dyDescent="0.25">
      <c r="E972" s="674" t="s">
        <v>3224</v>
      </c>
      <c r="F972" s="674" t="s">
        <v>1233</v>
      </c>
      <c r="G972" s="674" t="s">
        <v>1232</v>
      </c>
      <c r="H972" s="674" t="s">
        <v>1345</v>
      </c>
      <c r="I972" s="674" t="s">
        <v>3225</v>
      </c>
    </row>
    <row r="973" spans="5:9" s="482" customFormat="1" x14ac:dyDescent="0.25">
      <c r="E973" s="674" t="s">
        <v>3226</v>
      </c>
      <c r="F973" s="674" t="s">
        <v>1233</v>
      </c>
      <c r="G973" s="674" t="s">
        <v>1232</v>
      </c>
      <c r="H973" s="674" t="s">
        <v>1348</v>
      </c>
      <c r="I973" s="674" t="s">
        <v>3227</v>
      </c>
    </row>
    <row r="974" spans="5:9" s="482" customFormat="1" x14ac:dyDescent="0.25">
      <c r="E974" s="674" t="s">
        <v>3228</v>
      </c>
      <c r="F974" s="674" t="s">
        <v>1233</v>
      </c>
      <c r="G974" s="674" t="s">
        <v>1232</v>
      </c>
      <c r="H974" s="674" t="s">
        <v>1351</v>
      </c>
      <c r="I974" s="674" t="s">
        <v>1774</v>
      </c>
    </row>
    <row r="975" spans="5:9" s="482" customFormat="1" x14ac:dyDescent="0.25">
      <c r="E975" s="674" t="s">
        <v>3229</v>
      </c>
      <c r="F975" s="674" t="s">
        <v>1233</v>
      </c>
      <c r="G975" s="674" t="s">
        <v>1232</v>
      </c>
      <c r="H975" s="674" t="s">
        <v>1354</v>
      </c>
      <c r="I975" s="674" t="s">
        <v>3230</v>
      </c>
    </row>
    <row r="976" spans="5:9" s="482" customFormat="1" x14ac:dyDescent="0.25">
      <c r="E976" s="674" t="s">
        <v>3231</v>
      </c>
      <c r="F976" s="674" t="s">
        <v>1233</v>
      </c>
      <c r="G976" s="674" t="s">
        <v>1232</v>
      </c>
      <c r="H976" s="674" t="s">
        <v>1357</v>
      </c>
      <c r="I976" s="674" t="s">
        <v>3232</v>
      </c>
    </row>
    <row r="977" spans="5:9" s="482" customFormat="1" x14ac:dyDescent="0.25">
      <c r="E977" s="674" t="s">
        <v>3233</v>
      </c>
      <c r="F977" s="674" t="s">
        <v>1233</v>
      </c>
      <c r="G977" s="674" t="s">
        <v>1232</v>
      </c>
      <c r="H977" s="674" t="s">
        <v>1360</v>
      </c>
      <c r="I977" s="674" t="s">
        <v>3234</v>
      </c>
    </row>
    <row r="978" spans="5:9" s="482" customFormat="1" x14ac:dyDescent="0.25">
      <c r="E978" s="674" t="s">
        <v>3235</v>
      </c>
      <c r="F978" s="674" t="s">
        <v>1233</v>
      </c>
      <c r="G978" s="674" t="s">
        <v>1232</v>
      </c>
      <c r="H978" s="674" t="s">
        <v>1363</v>
      </c>
      <c r="I978" s="674" t="s">
        <v>3236</v>
      </c>
    </row>
    <row r="979" spans="5:9" s="482" customFormat="1" x14ac:dyDescent="0.25">
      <c r="E979" s="674" t="s">
        <v>3237</v>
      </c>
      <c r="F979" s="674" t="s">
        <v>1233</v>
      </c>
      <c r="G979" s="674" t="s">
        <v>1232</v>
      </c>
      <c r="H979" s="674" t="s">
        <v>1366</v>
      </c>
      <c r="I979" s="674" t="s">
        <v>1320</v>
      </c>
    </row>
    <row r="980" spans="5:9" s="482" customFormat="1" x14ac:dyDescent="0.25">
      <c r="E980" s="674" t="s">
        <v>3238</v>
      </c>
      <c r="F980" s="674" t="s">
        <v>1233</v>
      </c>
      <c r="G980" s="674" t="s">
        <v>1232</v>
      </c>
      <c r="H980" s="674" t="s">
        <v>1369</v>
      </c>
      <c r="I980" s="674" t="s">
        <v>3239</v>
      </c>
    </row>
    <row r="981" spans="5:9" s="482" customFormat="1" x14ac:dyDescent="0.25">
      <c r="E981" s="674" t="s">
        <v>3240</v>
      </c>
      <c r="F981" s="674" t="s">
        <v>1233</v>
      </c>
      <c r="G981" s="674" t="s">
        <v>1232</v>
      </c>
      <c r="H981" s="674" t="s">
        <v>1372</v>
      </c>
      <c r="I981" s="674" t="s">
        <v>3241</v>
      </c>
    </row>
    <row r="982" spans="5:9" s="482" customFormat="1" x14ac:dyDescent="0.25">
      <c r="E982" s="674" t="s">
        <v>3242</v>
      </c>
      <c r="F982" s="674" t="s">
        <v>1233</v>
      </c>
      <c r="G982" s="674" t="s">
        <v>1232</v>
      </c>
      <c r="H982" s="674" t="s">
        <v>1375</v>
      </c>
      <c r="I982" s="674" t="s">
        <v>3243</v>
      </c>
    </row>
    <row r="983" spans="5:9" s="482" customFormat="1" x14ac:dyDescent="0.25">
      <c r="E983" s="674" t="s">
        <v>3244</v>
      </c>
      <c r="F983" s="674" t="s">
        <v>1233</v>
      </c>
      <c r="G983" s="674" t="s">
        <v>1232</v>
      </c>
      <c r="H983" s="674" t="s">
        <v>1378</v>
      </c>
      <c r="I983" s="674" t="s">
        <v>2724</v>
      </c>
    </row>
    <row r="984" spans="5:9" s="482" customFormat="1" x14ac:dyDescent="0.25">
      <c r="E984" s="674" t="s">
        <v>3245</v>
      </c>
      <c r="F984" s="674" t="s">
        <v>1233</v>
      </c>
      <c r="G984" s="674" t="s">
        <v>1232</v>
      </c>
      <c r="H984" s="674" t="s">
        <v>1381</v>
      </c>
      <c r="I984" s="674" t="s">
        <v>3246</v>
      </c>
    </row>
    <row r="985" spans="5:9" s="482" customFormat="1" x14ac:dyDescent="0.25">
      <c r="E985" s="674" t="s">
        <v>3247</v>
      </c>
      <c r="F985" s="674" t="s">
        <v>1233</v>
      </c>
      <c r="G985" s="674" t="s">
        <v>1232</v>
      </c>
      <c r="H985" s="674" t="s">
        <v>1384</v>
      </c>
      <c r="I985" s="674" t="s">
        <v>3248</v>
      </c>
    </row>
    <row r="986" spans="5:9" s="482" customFormat="1" x14ac:dyDescent="0.25">
      <c r="E986" s="674" t="s">
        <v>3249</v>
      </c>
      <c r="F986" s="674" t="s">
        <v>1233</v>
      </c>
      <c r="G986" s="674" t="s">
        <v>1232</v>
      </c>
      <c r="H986" s="674" t="s">
        <v>1387</v>
      </c>
      <c r="I986" s="674" t="s">
        <v>3250</v>
      </c>
    </row>
    <row r="987" spans="5:9" s="482" customFormat="1" x14ac:dyDescent="0.25">
      <c r="E987" s="674" t="s">
        <v>3251</v>
      </c>
      <c r="F987" s="674" t="s">
        <v>1233</v>
      </c>
      <c r="G987" s="674" t="s">
        <v>1232</v>
      </c>
      <c r="H987" s="674" t="s">
        <v>1485</v>
      </c>
      <c r="I987" s="674" t="s">
        <v>3252</v>
      </c>
    </row>
    <row r="988" spans="5:9" s="482" customFormat="1" x14ac:dyDescent="0.25">
      <c r="E988" s="674" t="s">
        <v>3253</v>
      </c>
      <c r="F988" s="674" t="s">
        <v>1233</v>
      </c>
      <c r="G988" s="674" t="s">
        <v>1232</v>
      </c>
      <c r="H988" s="674" t="s">
        <v>1488</v>
      </c>
      <c r="I988" s="674" t="s">
        <v>3254</v>
      </c>
    </row>
    <row r="989" spans="5:9" s="482" customFormat="1" x14ac:dyDescent="0.25">
      <c r="E989" s="674" t="s">
        <v>3255</v>
      </c>
      <c r="F989" s="674" t="s">
        <v>1233</v>
      </c>
      <c r="G989" s="674" t="s">
        <v>1232</v>
      </c>
      <c r="H989" s="674" t="s">
        <v>1491</v>
      </c>
      <c r="I989" s="674" t="s">
        <v>3256</v>
      </c>
    </row>
    <row r="990" spans="5:9" s="482" customFormat="1" x14ac:dyDescent="0.25">
      <c r="E990" s="674" t="s">
        <v>3257</v>
      </c>
      <c r="F990" s="674" t="s">
        <v>1233</v>
      </c>
      <c r="G990" s="674" t="s">
        <v>1232</v>
      </c>
      <c r="H990" s="674" t="s">
        <v>1494</v>
      </c>
      <c r="I990" s="674" t="s">
        <v>3258</v>
      </c>
    </row>
    <row r="991" spans="5:9" s="482" customFormat="1" x14ac:dyDescent="0.25">
      <c r="E991" s="674" t="s">
        <v>3259</v>
      </c>
      <c r="F991" s="674" t="s">
        <v>1233</v>
      </c>
      <c r="G991" s="674" t="s">
        <v>1232</v>
      </c>
      <c r="H991" s="674" t="s">
        <v>1497</v>
      </c>
      <c r="I991" s="674" t="s">
        <v>3260</v>
      </c>
    </row>
    <row r="992" spans="5:9" s="482" customFormat="1" x14ac:dyDescent="0.25">
      <c r="E992" s="674" t="s">
        <v>3261</v>
      </c>
      <c r="F992" s="674" t="s">
        <v>1233</v>
      </c>
      <c r="G992" s="674" t="s">
        <v>1232</v>
      </c>
      <c r="H992" s="674" t="s">
        <v>1500</v>
      </c>
      <c r="I992" s="674" t="s">
        <v>3262</v>
      </c>
    </row>
    <row r="993" spans="5:9" s="482" customFormat="1" x14ac:dyDescent="0.25">
      <c r="E993" s="674" t="s">
        <v>3263</v>
      </c>
      <c r="F993" s="674" t="s">
        <v>1233</v>
      </c>
      <c r="G993" s="674" t="s">
        <v>1232</v>
      </c>
      <c r="H993" s="674" t="s">
        <v>1503</v>
      </c>
      <c r="I993" s="674" t="s">
        <v>3264</v>
      </c>
    </row>
    <row r="994" spans="5:9" s="482" customFormat="1" x14ac:dyDescent="0.25">
      <c r="E994" s="674" t="s">
        <v>3265</v>
      </c>
      <c r="F994" s="674" t="s">
        <v>1233</v>
      </c>
      <c r="G994" s="674" t="s">
        <v>1232</v>
      </c>
      <c r="H994" s="674" t="s">
        <v>1506</v>
      </c>
      <c r="I994" s="674" t="s">
        <v>3266</v>
      </c>
    </row>
    <row r="995" spans="5:9" s="482" customFormat="1" x14ac:dyDescent="0.25">
      <c r="E995" s="674" t="s">
        <v>3267</v>
      </c>
      <c r="F995" s="674" t="s">
        <v>1233</v>
      </c>
      <c r="G995" s="674" t="s">
        <v>1232</v>
      </c>
      <c r="H995" s="674" t="s">
        <v>1509</v>
      </c>
      <c r="I995" s="674" t="s">
        <v>1207</v>
      </c>
    </row>
    <row r="996" spans="5:9" s="482" customFormat="1" x14ac:dyDescent="0.25">
      <c r="E996" s="674" t="s">
        <v>3268</v>
      </c>
      <c r="F996" s="674" t="s">
        <v>1233</v>
      </c>
      <c r="G996" s="674" t="s">
        <v>1232</v>
      </c>
      <c r="H996" s="674" t="s">
        <v>1512</v>
      </c>
      <c r="I996" s="674" t="s">
        <v>2015</v>
      </c>
    </row>
    <row r="997" spans="5:9" s="482" customFormat="1" x14ac:dyDescent="0.25">
      <c r="E997" s="674" t="s">
        <v>3269</v>
      </c>
      <c r="F997" s="674" t="s">
        <v>1233</v>
      </c>
      <c r="G997" s="674" t="s">
        <v>1232</v>
      </c>
      <c r="H997" s="674" t="s">
        <v>1514</v>
      </c>
      <c r="I997" s="674" t="s">
        <v>3270</v>
      </c>
    </row>
    <row r="998" spans="5:9" s="482" customFormat="1" x14ac:dyDescent="0.25">
      <c r="E998" s="674" t="s">
        <v>3271</v>
      </c>
      <c r="F998" s="674" t="s">
        <v>1233</v>
      </c>
      <c r="G998" s="674" t="s">
        <v>1232</v>
      </c>
      <c r="H998" s="674" t="s">
        <v>1517</v>
      </c>
      <c r="I998" s="674" t="s">
        <v>3272</v>
      </c>
    </row>
    <row r="999" spans="5:9" s="482" customFormat="1" x14ac:dyDescent="0.25">
      <c r="E999" s="674" t="s">
        <v>3273</v>
      </c>
      <c r="F999" s="674" t="s">
        <v>1233</v>
      </c>
      <c r="G999" s="674" t="s">
        <v>1232</v>
      </c>
      <c r="H999" s="674" t="s">
        <v>1520</v>
      </c>
      <c r="I999" s="674" t="s">
        <v>3274</v>
      </c>
    </row>
    <row r="1000" spans="5:9" s="482" customFormat="1" x14ac:dyDescent="0.25">
      <c r="E1000" s="674" t="s">
        <v>3275</v>
      </c>
      <c r="F1000" s="674" t="s">
        <v>1238</v>
      </c>
      <c r="G1000" s="674" t="s">
        <v>1237</v>
      </c>
      <c r="H1000" s="674" t="s">
        <v>1146</v>
      </c>
      <c r="I1000" s="674" t="s">
        <v>3276</v>
      </c>
    </row>
    <row r="1001" spans="5:9" s="482" customFormat="1" x14ac:dyDescent="0.25">
      <c r="E1001" s="674" t="s">
        <v>3277</v>
      </c>
      <c r="F1001" s="674" t="s">
        <v>1238</v>
      </c>
      <c r="G1001" s="674" t="s">
        <v>1237</v>
      </c>
      <c r="H1001" s="674" t="s">
        <v>1148</v>
      </c>
      <c r="I1001" s="674" t="s">
        <v>3278</v>
      </c>
    </row>
    <row r="1002" spans="5:9" s="482" customFormat="1" x14ac:dyDescent="0.25">
      <c r="E1002" s="674" t="s">
        <v>3279</v>
      </c>
      <c r="F1002" s="674" t="s">
        <v>1238</v>
      </c>
      <c r="G1002" s="674" t="s">
        <v>1237</v>
      </c>
      <c r="H1002" s="674" t="s">
        <v>1154</v>
      </c>
      <c r="I1002" s="674" t="s">
        <v>3280</v>
      </c>
    </row>
    <row r="1003" spans="5:9" s="482" customFormat="1" x14ac:dyDescent="0.25">
      <c r="E1003" s="674" t="s">
        <v>3281</v>
      </c>
      <c r="F1003" s="674" t="s">
        <v>1238</v>
      </c>
      <c r="G1003" s="674" t="s">
        <v>1237</v>
      </c>
      <c r="H1003" s="674" t="s">
        <v>1160</v>
      </c>
      <c r="I1003" s="674" t="s">
        <v>3282</v>
      </c>
    </row>
    <row r="1004" spans="5:9" s="482" customFormat="1" x14ac:dyDescent="0.25">
      <c r="E1004" s="674" t="s">
        <v>3283</v>
      </c>
      <c r="F1004" s="674" t="s">
        <v>1238</v>
      </c>
      <c r="G1004" s="674" t="s">
        <v>1237</v>
      </c>
      <c r="H1004" s="674" t="s">
        <v>1165</v>
      </c>
      <c r="I1004" s="674" t="s">
        <v>3284</v>
      </c>
    </row>
    <row r="1005" spans="5:9" s="482" customFormat="1" x14ac:dyDescent="0.25">
      <c r="E1005" s="674" t="s">
        <v>3285</v>
      </c>
      <c r="F1005" s="674" t="s">
        <v>1238</v>
      </c>
      <c r="G1005" s="674" t="s">
        <v>1237</v>
      </c>
      <c r="H1005" s="674" t="s">
        <v>1171</v>
      </c>
      <c r="I1005" s="674" t="s">
        <v>3286</v>
      </c>
    </row>
    <row r="1006" spans="5:9" s="482" customFormat="1" x14ac:dyDescent="0.25">
      <c r="E1006" s="674" t="s">
        <v>3287</v>
      </c>
      <c r="F1006" s="674" t="s">
        <v>1238</v>
      </c>
      <c r="G1006" s="674" t="s">
        <v>1237</v>
      </c>
      <c r="H1006" s="674" t="s">
        <v>1176</v>
      </c>
      <c r="I1006" s="674" t="s">
        <v>3288</v>
      </c>
    </row>
    <row r="1007" spans="5:9" s="482" customFormat="1" x14ac:dyDescent="0.25">
      <c r="E1007" s="674" t="s">
        <v>3289</v>
      </c>
      <c r="F1007" s="674" t="s">
        <v>1238</v>
      </c>
      <c r="G1007" s="674" t="s">
        <v>1237</v>
      </c>
      <c r="H1007" s="674" t="s">
        <v>1181</v>
      </c>
      <c r="I1007" s="674" t="s">
        <v>3290</v>
      </c>
    </row>
    <row r="1008" spans="5:9" s="482" customFormat="1" x14ac:dyDescent="0.25">
      <c r="E1008" s="674" t="s">
        <v>3291</v>
      </c>
      <c r="F1008" s="674" t="s">
        <v>1238</v>
      </c>
      <c r="G1008" s="674" t="s">
        <v>1237</v>
      </c>
      <c r="H1008" s="674" t="s">
        <v>1186</v>
      </c>
      <c r="I1008" s="674" t="s">
        <v>3292</v>
      </c>
    </row>
    <row r="1009" spans="5:9" s="482" customFormat="1" x14ac:dyDescent="0.25">
      <c r="E1009" s="674" t="s">
        <v>3293</v>
      </c>
      <c r="F1009" s="674" t="s">
        <v>1238</v>
      </c>
      <c r="G1009" s="674" t="s">
        <v>1237</v>
      </c>
      <c r="H1009" s="674" t="s">
        <v>1192</v>
      </c>
      <c r="I1009" s="674" t="s">
        <v>3294</v>
      </c>
    </row>
    <row r="1010" spans="5:9" s="482" customFormat="1" x14ac:dyDescent="0.25">
      <c r="E1010" s="674" t="s">
        <v>3295</v>
      </c>
      <c r="F1010" s="674" t="s">
        <v>1238</v>
      </c>
      <c r="G1010" s="674" t="s">
        <v>1237</v>
      </c>
      <c r="H1010" s="674" t="s">
        <v>1197</v>
      </c>
      <c r="I1010" s="674" t="s">
        <v>3296</v>
      </c>
    </row>
    <row r="1011" spans="5:9" s="482" customFormat="1" x14ac:dyDescent="0.25">
      <c r="E1011" s="674" t="s">
        <v>3297</v>
      </c>
      <c r="F1011" s="674" t="s">
        <v>1238</v>
      </c>
      <c r="G1011" s="674" t="s">
        <v>1237</v>
      </c>
      <c r="H1011" s="674" t="s">
        <v>1312</v>
      </c>
      <c r="I1011" s="674" t="s">
        <v>3298</v>
      </c>
    </row>
    <row r="1012" spans="5:9" s="482" customFormat="1" x14ac:dyDescent="0.25">
      <c r="E1012" s="674" t="s">
        <v>3299</v>
      </c>
      <c r="F1012" s="674" t="s">
        <v>1238</v>
      </c>
      <c r="G1012" s="674" t="s">
        <v>1237</v>
      </c>
      <c r="H1012" s="674" t="s">
        <v>1314</v>
      </c>
      <c r="I1012" s="674" t="s">
        <v>3300</v>
      </c>
    </row>
    <row r="1013" spans="5:9" s="482" customFormat="1" x14ac:dyDescent="0.25">
      <c r="E1013" s="674" t="s">
        <v>3301</v>
      </c>
      <c r="F1013" s="674" t="s">
        <v>1238</v>
      </c>
      <c r="G1013" s="674" t="s">
        <v>1237</v>
      </c>
      <c r="H1013" s="674" t="s">
        <v>1316</v>
      </c>
      <c r="I1013" s="674" t="s">
        <v>3302</v>
      </c>
    </row>
    <row r="1014" spans="5:9" s="482" customFormat="1" x14ac:dyDescent="0.25">
      <c r="E1014" s="674" t="s">
        <v>3303</v>
      </c>
      <c r="F1014" s="674" t="s">
        <v>1238</v>
      </c>
      <c r="G1014" s="674" t="s">
        <v>1237</v>
      </c>
      <c r="H1014" s="674" t="s">
        <v>1319</v>
      </c>
      <c r="I1014" s="674" t="s">
        <v>3304</v>
      </c>
    </row>
    <row r="1015" spans="5:9" s="482" customFormat="1" x14ac:dyDescent="0.25">
      <c r="E1015" s="674" t="s">
        <v>3305</v>
      </c>
      <c r="F1015" s="674" t="s">
        <v>1238</v>
      </c>
      <c r="G1015" s="674" t="s">
        <v>1237</v>
      </c>
      <c r="H1015" s="674" t="s">
        <v>1322</v>
      </c>
      <c r="I1015" s="674" t="s">
        <v>3306</v>
      </c>
    </row>
    <row r="1016" spans="5:9" s="482" customFormat="1" x14ac:dyDescent="0.25">
      <c r="E1016" s="674" t="s">
        <v>3307</v>
      </c>
      <c r="F1016" s="674" t="s">
        <v>1238</v>
      </c>
      <c r="G1016" s="674" t="s">
        <v>1237</v>
      </c>
      <c r="H1016" s="674" t="s">
        <v>1325</v>
      </c>
      <c r="I1016" s="674" t="s">
        <v>3308</v>
      </c>
    </row>
    <row r="1017" spans="5:9" s="482" customFormat="1" x14ac:dyDescent="0.25">
      <c r="E1017" s="674" t="s">
        <v>3309</v>
      </c>
      <c r="F1017" s="674" t="s">
        <v>1238</v>
      </c>
      <c r="G1017" s="674" t="s">
        <v>1237</v>
      </c>
      <c r="H1017" s="674" t="s">
        <v>1328</v>
      </c>
      <c r="I1017" s="674" t="s">
        <v>3310</v>
      </c>
    </row>
    <row r="1018" spans="5:9" s="482" customFormat="1" x14ac:dyDescent="0.25">
      <c r="E1018" s="674" t="s">
        <v>3311</v>
      </c>
      <c r="F1018" s="674" t="s">
        <v>1238</v>
      </c>
      <c r="G1018" s="674" t="s">
        <v>1237</v>
      </c>
      <c r="H1018" s="674" t="s">
        <v>1331</v>
      </c>
      <c r="I1018" s="674" t="s">
        <v>3312</v>
      </c>
    </row>
    <row r="1019" spans="5:9" s="482" customFormat="1" x14ac:dyDescent="0.25">
      <c r="E1019" s="674" t="s">
        <v>3313</v>
      </c>
      <c r="F1019" s="674" t="s">
        <v>1238</v>
      </c>
      <c r="G1019" s="674" t="s">
        <v>1237</v>
      </c>
      <c r="H1019" s="674" t="s">
        <v>1333</v>
      </c>
      <c r="I1019" s="674" t="s">
        <v>3314</v>
      </c>
    </row>
    <row r="1020" spans="5:9" s="482" customFormat="1" x14ac:dyDescent="0.25">
      <c r="E1020" s="674" t="s">
        <v>3315</v>
      </c>
      <c r="F1020" s="674" t="s">
        <v>1238</v>
      </c>
      <c r="G1020" s="674" t="s">
        <v>1237</v>
      </c>
      <c r="H1020" s="674" t="s">
        <v>1336</v>
      </c>
      <c r="I1020" s="674" t="s">
        <v>3316</v>
      </c>
    </row>
    <row r="1021" spans="5:9" s="482" customFormat="1" x14ac:dyDescent="0.25">
      <c r="E1021" s="674" t="s">
        <v>3317</v>
      </c>
      <c r="F1021" s="674" t="s">
        <v>1238</v>
      </c>
      <c r="G1021" s="674" t="s">
        <v>1237</v>
      </c>
      <c r="H1021" s="674" t="s">
        <v>1339</v>
      </c>
      <c r="I1021" s="674" t="s">
        <v>3318</v>
      </c>
    </row>
    <row r="1022" spans="5:9" s="482" customFormat="1" x14ac:dyDescent="0.25">
      <c r="E1022" s="674" t="s">
        <v>3319</v>
      </c>
      <c r="F1022" s="674" t="s">
        <v>1238</v>
      </c>
      <c r="G1022" s="674" t="s">
        <v>1237</v>
      </c>
      <c r="H1022" s="674" t="s">
        <v>1342</v>
      </c>
      <c r="I1022" s="674" t="s">
        <v>3320</v>
      </c>
    </row>
    <row r="1023" spans="5:9" s="482" customFormat="1" x14ac:dyDescent="0.25">
      <c r="E1023" s="674" t="s">
        <v>3321</v>
      </c>
      <c r="F1023" s="674" t="s">
        <v>1238</v>
      </c>
      <c r="G1023" s="674" t="s">
        <v>1237</v>
      </c>
      <c r="H1023" s="674" t="s">
        <v>1345</v>
      </c>
      <c r="I1023" s="674" t="s">
        <v>3322</v>
      </c>
    </row>
    <row r="1024" spans="5:9" s="482" customFormat="1" x14ac:dyDescent="0.25">
      <c r="E1024" s="674" t="s">
        <v>3323</v>
      </c>
      <c r="F1024" s="674" t="s">
        <v>1238</v>
      </c>
      <c r="G1024" s="674" t="s">
        <v>1237</v>
      </c>
      <c r="H1024" s="674" t="s">
        <v>1348</v>
      </c>
      <c r="I1024" s="674" t="s">
        <v>3324</v>
      </c>
    </row>
    <row r="1025" spans="5:9" s="482" customFormat="1" x14ac:dyDescent="0.25">
      <c r="E1025" s="674" t="s">
        <v>3325</v>
      </c>
      <c r="F1025" s="674" t="s">
        <v>1238</v>
      </c>
      <c r="G1025" s="674" t="s">
        <v>1237</v>
      </c>
      <c r="H1025" s="674" t="s">
        <v>1351</v>
      </c>
      <c r="I1025" s="674" t="s">
        <v>3326</v>
      </c>
    </row>
    <row r="1026" spans="5:9" s="482" customFormat="1" x14ac:dyDescent="0.25">
      <c r="E1026" s="674" t="s">
        <v>3327</v>
      </c>
      <c r="F1026" s="674" t="s">
        <v>1238</v>
      </c>
      <c r="G1026" s="674" t="s">
        <v>1237</v>
      </c>
      <c r="H1026" s="674" t="s">
        <v>1354</v>
      </c>
      <c r="I1026" s="674" t="s">
        <v>3328</v>
      </c>
    </row>
    <row r="1027" spans="5:9" s="482" customFormat="1" x14ac:dyDescent="0.25">
      <c r="E1027" s="674" t="s">
        <v>3329</v>
      </c>
      <c r="F1027" s="674" t="s">
        <v>1238</v>
      </c>
      <c r="G1027" s="674" t="s">
        <v>1237</v>
      </c>
      <c r="H1027" s="674" t="s">
        <v>1357</v>
      </c>
      <c r="I1027" s="674" t="s">
        <v>3330</v>
      </c>
    </row>
    <row r="1028" spans="5:9" s="482" customFormat="1" x14ac:dyDescent="0.25">
      <c r="E1028" s="674" t="s">
        <v>3331</v>
      </c>
      <c r="F1028" s="674" t="s">
        <v>1238</v>
      </c>
      <c r="G1028" s="674" t="s">
        <v>1237</v>
      </c>
      <c r="H1028" s="674" t="s">
        <v>1360</v>
      </c>
      <c r="I1028" s="674" t="s">
        <v>3332</v>
      </c>
    </row>
    <row r="1029" spans="5:9" s="482" customFormat="1" x14ac:dyDescent="0.25">
      <c r="E1029" s="674" t="s">
        <v>3333</v>
      </c>
      <c r="F1029" s="674" t="s">
        <v>1238</v>
      </c>
      <c r="G1029" s="674" t="s">
        <v>1237</v>
      </c>
      <c r="H1029" s="674" t="s">
        <v>1363</v>
      </c>
      <c r="I1029" s="674" t="s">
        <v>3334</v>
      </c>
    </row>
    <row r="1030" spans="5:9" s="482" customFormat="1" x14ac:dyDescent="0.25">
      <c r="E1030" s="674" t="s">
        <v>3335</v>
      </c>
      <c r="F1030" s="674" t="s">
        <v>1238</v>
      </c>
      <c r="G1030" s="674" t="s">
        <v>1237</v>
      </c>
      <c r="H1030" s="674" t="s">
        <v>1366</v>
      </c>
      <c r="I1030" s="674" t="s">
        <v>3336</v>
      </c>
    </row>
    <row r="1031" spans="5:9" s="482" customFormat="1" x14ac:dyDescent="0.25">
      <c r="E1031" s="674" t="s">
        <v>3337</v>
      </c>
      <c r="F1031" s="674" t="s">
        <v>1238</v>
      </c>
      <c r="G1031" s="674" t="s">
        <v>1237</v>
      </c>
      <c r="H1031" s="674" t="s">
        <v>1369</v>
      </c>
      <c r="I1031" s="674" t="s">
        <v>3338</v>
      </c>
    </row>
    <row r="1032" spans="5:9" s="482" customFormat="1" x14ac:dyDescent="0.25">
      <c r="E1032" s="674" t="s">
        <v>3339</v>
      </c>
      <c r="F1032" s="674" t="s">
        <v>1238</v>
      </c>
      <c r="G1032" s="674" t="s">
        <v>1237</v>
      </c>
      <c r="H1032" s="674" t="s">
        <v>1372</v>
      </c>
      <c r="I1032" s="674" t="s">
        <v>3340</v>
      </c>
    </row>
    <row r="1033" spans="5:9" s="482" customFormat="1" x14ac:dyDescent="0.25">
      <c r="E1033" s="674" t="s">
        <v>3341</v>
      </c>
      <c r="F1033" s="674" t="s">
        <v>1238</v>
      </c>
      <c r="G1033" s="674" t="s">
        <v>1237</v>
      </c>
      <c r="H1033" s="674" t="s">
        <v>1375</v>
      </c>
      <c r="I1033" s="674" t="s">
        <v>3342</v>
      </c>
    </row>
    <row r="1034" spans="5:9" s="482" customFormat="1" x14ac:dyDescent="0.25">
      <c r="E1034" s="674" t="s">
        <v>3343</v>
      </c>
      <c r="F1034" s="674" t="s">
        <v>1238</v>
      </c>
      <c r="G1034" s="674" t="s">
        <v>1237</v>
      </c>
      <c r="H1034" s="674" t="s">
        <v>1378</v>
      </c>
      <c r="I1034" s="674" t="s">
        <v>3344</v>
      </c>
    </row>
    <row r="1035" spans="5:9" s="482" customFormat="1" x14ac:dyDescent="0.25">
      <c r="E1035" s="674" t="s">
        <v>3345</v>
      </c>
      <c r="F1035" s="674" t="s">
        <v>1238</v>
      </c>
      <c r="G1035" s="674" t="s">
        <v>1237</v>
      </c>
      <c r="H1035" s="674" t="s">
        <v>1381</v>
      </c>
      <c r="I1035" s="674" t="s">
        <v>3346</v>
      </c>
    </row>
    <row r="1036" spans="5:9" s="482" customFormat="1" x14ac:dyDescent="0.25">
      <c r="E1036" s="674" t="s">
        <v>3347</v>
      </c>
      <c r="F1036" s="674" t="s">
        <v>1238</v>
      </c>
      <c r="G1036" s="674" t="s">
        <v>1237</v>
      </c>
      <c r="H1036" s="674" t="s">
        <v>1384</v>
      </c>
      <c r="I1036" s="674" t="s">
        <v>3348</v>
      </c>
    </row>
    <row r="1037" spans="5:9" s="482" customFormat="1" x14ac:dyDescent="0.25">
      <c r="E1037" s="674" t="s">
        <v>3349</v>
      </c>
      <c r="F1037" s="674" t="s">
        <v>1238</v>
      </c>
      <c r="G1037" s="674" t="s">
        <v>1237</v>
      </c>
      <c r="H1037" s="674" t="s">
        <v>1387</v>
      </c>
      <c r="I1037" s="674" t="s">
        <v>2594</v>
      </c>
    </row>
    <row r="1038" spans="5:9" s="482" customFormat="1" x14ac:dyDescent="0.25">
      <c r="E1038" s="674" t="s">
        <v>3350</v>
      </c>
      <c r="F1038" s="674" t="s">
        <v>1238</v>
      </c>
      <c r="G1038" s="674" t="s">
        <v>1237</v>
      </c>
      <c r="H1038" s="674" t="s">
        <v>1485</v>
      </c>
      <c r="I1038" s="674" t="s">
        <v>3351</v>
      </c>
    </row>
    <row r="1039" spans="5:9" s="482" customFormat="1" x14ac:dyDescent="0.25">
      <c r="E1039" s="674" t="s">
        <v>3352</v>
      </c>
      <c r="F1039" s="674" t="s">
        <v>1238</v>
      </c>
      <c r="G1039" s="674" t="s">
        <v>1237</v>
      </c>
      <c r="H1039" s="674" t="s">
        <v>1488</v>
      </c>
      <c r="I1039" s="674" t="s">
        <v>3353</v>
      </c>
    </row>
    <row r="1040" spans="5:9" s="482" customFormat="1" x14ac:dyDescent="0.25">
      <c r="E1040" s="674" t="s">
        <v>3354</v>
      </c>
      <c r="F1040" s="674" t="s">
        <v>1238</v>
      </c>
      <c r="G1040" s="674" t="s">
        <v>1237</v>
      </c>
      <c r="H1040" s="674" t="s">
        <v>1491</v>
      </c>
      <c r="I1040" s="674" t="s">
        <v>3355</v>
      </c>
    </row>
    <row r="1041" spans="5:9" s="482" customFormat="1" x14ac:dyDescent="0.25">
      <c r="E1041" s="674" t="s">
        <v>3356</v>
      </c>
      <c r="F1041" s="674" t="s">
        <v>1238</v>
      </c>
      <c r="G1041" s="674" t="s">
        <v>1237</v>
      </c>
      <c r="H1041" s="674" t="s">
        <v>1494</v>
      </c>
      <c r="I1041" s="674" t="s">
        <v>3357</v>
      </c>
    </row>
    <row r="1042" spans="5:9" s="482" customFormat="1" x14ac:dyDescent="0.25">
      <c r="E1042" s="674" t="s">
        <v>3358</v>
      </c>
      <c r="F1042" s="674" t="s">
        <v>1238</v>
      </c>
      <c r="G1042" s="674" t="s">
        <v>1237</v>
      </c>
      <c r="H1042" s="674" t="s">
        <v>1497</v>
      </c>
      <c r="I1042" s="674" t="s">
        <v>3359</v>
      </c>
    </row>
    <row r="1043" spans="5:9" s="482" customFormat="1" x14ac:dyDescent="0.25">
      <c r="E1043" s="674" t="s">
        <v>3360</v>
      </c>
      <c r="F1043" s="674" t="s">
        <v>1238</v>
      </c>
      <c r="G1043" s="674" t="s">
        <v>1237</v>
      </c>
      <c r="H1043" s="674" t="s">
        <v>1500</v>
      </c>
      <c r="I1043" s="674" t="s">
        <v>3361</v>
      </c>
    </row>
    <row r="1044" spans="5:9" s="482" customFormat="1" x14ac:dyDescent="0.25">
      <c r="E1044" s="674" t="s">
        <v>3362</v>
      </c>
      <c r="F1044" s="674" t="s">
        <v>1238</v>
      </c>
      <c r="G1044" s="674" t="s">
        <v>1237</v>
      </c>
      <c r="H1044" s="674" t="s">
        <v>1503</v>
      </c>
      <c r="I1044" s="674" t="s">
        <v>3363</v>
      </c>
    </row>
    <row r="1045" spans="5:9" s="482" customFormat="1" x14ac:dyDescent="0.25">
      <c r="E1045" s="674" t="s">
        <v>3364</v>
      </c>
      <c r="F1045" s="674" t="s">
        <v>1238</v>
      </c>
      <c r="G1045" s="674" t="s">
        <v>1237</v>
      </c>
      <c r="H1045" s="674" t="s">
        <v>1506</v>
      </c>
      <c r="I1045" s="674" t="s">
        <v>3365</v>
      </c>
    </row>
    <row r="1046" spans="5:9" s="482" customFormat="1" x14ac:dyDescent="0.25">
      <c r="E1046" s="674" t="s">
        <v>3366</v>
      </c>
      <c r="F1046" s="674" t="s">
        <v>1238</v>
      </c>
      <c r="G1046" s="674" t="s">
        <v>1237</v>
      </c>
      <c r="H1046" s="674" t="s">
        <v>1509</v>
      </c>
      <c r="I1046" s="674" t="s">
        <v>3367</v>
      </c>
    </row>
    <row r="1047" spans="5:9" s="482" customFormat="1" x14ac:dyDescent="0.25">
      <c r="E1047" s="674" t="s">
        <v>3368</v>
      </c>
      <c r="F1047" s="674" t="s">
        <v>1238</v>
      </c>
      <c r="G1047" s="674" t="s">
        <v>1237</v>
      </c>
      <c r="H1047" s="674" t="s">
        <v>1512</v>
      </c>
      <c r="I1047" s="674" t="s">
        <v>3369</v>
      </c>
    </row>
    <row r="1048" spans="5:9" s="482" customFormat="1" x14ac:dyDescent="0.25">
      <c r="E1048" s="674" t="s">
        <v>3370</v>
      </c>
      <c r="F1048" s="674" t="s">
        <v>1238</v>
      </c>
      <c r="G1048" s="674" t="s">
        <v>1237</v>
      </c>
      <c r="H1048" s="674" t="s">
        <v>1514</v>
      </c>
      <c r="I1048" s="674" t="s">
        <v>3371</v>
      </c>
    </row>
    <row r="1049" spans="5:9" s="482" customFormat="1" x14ac:dyDescent="0.25">
      <c r="E1049" s="674" t="s">
        <v>3372</v>
      </c>
      <c r="F1049" s="674" t="s">
        <v>1238</v>
      </c>
      <c r="G1049" s="674" t="s">
        <v>1237</v>
      </c>
      <c r="H1049" s="674" t="s">
        <v>1517</v>
      </c>
      <c r="I1049" s="674" t="s">
        <v>3373</v>
      </c>
    </row>
    <row r="1050" spans="5:9" s="482" customFormat="1" x14ac:dyDescent="0.25">
      <c r="E1050" s="674" t="s">
        <v>3374</v>
      </c>
      <c r="F1050" s="674" t="s">
        <v>1238</v>
      </c>
      <c r="G1050" s="674" t="s">
        <v>1237</v>
      </c>
      <c r="H1050" s="674" t="s">
        <v>1520</v>
      </c>
      <c r="I1050" s="674" t="s">
        <v>3375</v>
      </c>
    </row>
    <row r="1051" spans="5:9" s="482" customFormat="1" x14ac:dyDescent="0.25">
      <c r="E1051" s="674" t="s">
        <v>3376</v>
      </c>
      <c r="F1051" s="674" t="s">
        <v>1238</v>
      </c>
      <c r="G1051" s="674" t="s">
        <v>1237</v>
      </c>
      <c r="H1051" s="674" t="s">
        <v>1523</v>
      </c>
      <c r="I1051" s="674" t="s">
        <v>3377</v>
      </c>
    </row>
    <row r="1052" spans="5:9" s="482" customFormat="1" x14ac:dyDescent="0.25">
      <c r="E1052" s="674" t="s">
        <v>3378</v>
      </c>
      <c r="F1052" s="674" t="s">
        <v>1238</v>
      </c>
      <c r="G1052" s="674" t="s">
        <v>1237</v>
      </c>
      <c r="H1052" s="674" t="s">
        <v>1526</v>
      </c>
      <c r="I1052" s="674" t="s">
        <v>3379</v>
      </c>
    </row>
    <row r="1053" spans="5:9" s="482" customFormat="1" x14ac:dyDescent="0.25">
      <c r="E1053" s="674" t="s">
        <v>3380</v>
      </c>
      <c r="F1053" s="674" t="s">
        <v>1238</v>
      </c>
      <c r="G1053" s="674" t="s">
        <v>1237</v>
      </c>
      <c r="H1053" s="674" t="s">
        <v>1529</v>
      </c>
      <c r="I1053" s="674" t="s">
        <v>3381</v>
      </c>
    </row>
    <row r="1054" spans="5:9" s="482" customFormat="1" x14ac:dyDescent="0.25">
      <c r="E1054" s="674" t="s">
        <v>3382</v>
      </c>
      <c r="F1054" s="674" t="s">
        <v>1238</v>
      </c>
      <c r="G1054" s="674" t="s">
        <v>1237</v>
      </c>
      <c r="H1054" s="674" t="s">
        <v>1532</v>
      </c>
      <c r="I1054" s="674" t="s">
        <v>3383</v>
      </c>
    </row>
    <row r="1055" spans="5:9" s="482" customFormat="1" x14ac:dyDescent="0.25">
      <c r="E1055" s="674" t="s">
        <v>3384</v>
      </c>
      <c r="F1055" s="674" t="s">
        <v>1238</v>
      </c>
      <c r="G1055" s="674" t="s">
        <v>1237</v>
      </c>
      <c r="H1055" s="674" t="s">
        <v>1535</v>
      </c>
      <c r="I1055" s="674" t="s">
        <v>3385</v>
      </c>
    </row>
    <row r="1056" spans="5:9" s="482" customFormat="1" x14ac:dyDescent="0.25">
      <c r="E1056" s="674" t="s">
        <v>3386</v>
      </c>
      <c r="F1056" s="674" t="s">
        <v>1238</v>
      </c>
      <c r="G1056" s="674" t="s">
        <v>1237</v>
      </c>
      <c r="H1056" s="674" t="s">
        <v>1538</v>
      </c>
      <c r="I1056" s="674" t="s">
        <v>3387</v>
      </c>
    </row>
    <row r="1057" spans="5:9" s="482" customFormat="1" x14ac:dyDescent="0.25">
      <c r="E1057" s="674" t="s">
        <v>3388</v>
      </c>
      <c r="F1057" s="674" t="s">
        <v>1238</v>
      </c>
      <c r="G1057" s="674" t="s">
        <v>1237</v>
      </c>
      <c r="H1057" s="674" t="s">
        <v>1541</v>
      </c>
      <c r="I1057" s="674" t="s">
        <v>3389</v>
      </c>
    </row>
    <row r="1058" spans="5:9" s="482" customFormat="1" x14ac:dyDescent="0.25">
      <c r="E1058" s="674" t="s">
        <v>3390</v>
      </c>
      <c r="F1058" s="674" t="s">
        <v>1238</v>
      </c>
      <c r="G1058" s="674" t="s">
        <v>1237</v>
      </c>
      <c r="H1058" s="674" t="s">
        <v>1544</v>
      </c>
      <c r="I1058" s="674" t="s">
        <v>3391</v>
      </c>
    </row>
    <row r="1059" spans="5:9" s="482" customFormat="1" x14ac:dyDescent="0.25">
      <c r="E1059" s="674" t="s">
        <v>3392</v>
      </c>
      <c r="F1059" s="674" t="s">
        <v>1238</v>
      </c>
      <c r="G1059" s="674" t="s">
        <v>1237</v>
      </c>
      <c r="H1059" s="674" t="s">
        <v>1547</v>
      </c>
      <c r="I1059" s="674" t="s">
        <v>3393</v>
      </c>
    </row>
    <row r="1060" spans="5:9" s="482" customFormat="1" x14ac:dyDescent="0.25">
      <c r="E1060" s="674" t="s">
        <v>3394</v>
      </c>
      <c r="F1060" s="674" t="s">
        <v>1238</v>
      </c>
      <c r="G1060" s="674" t="s">
        <v>1237</v>
      </c>
      <c r="H1060" s="674" t="s">
        <v>1550</v>
      </c>
      <c r="I1060" s="674" t="s">
        <v>3395</v>
      </c>
    </row>
    <row r="1061" spans="5:9" s="482" customFormat="1" x14ac:dyDescent="0.25">
      <c r="E1061" s="674" t="s">
        <v>3396</v>
      </c>
      <c r="F1061" s="674" t="s">
        <v>1238</v>
      </c>
      <c r="G1061" s="674" t="s">
        <v>1237</v>
      </c>
      <c r="H1061" s="674" t="s">
        <v>1553</v>
      </c>
      <c r="I1061" s="674" t="s">
        <v>3397</v>
      </c>
    </row>
    <row r="1062" spans="5:9" s="482" customFormat="1" x14ac:dyDescent="0.25">
      <c r="E1062" s="674" t="s">
        <v>3398</v>
      </c>
      <c r="F1062" s="674" t="s">
        <v>1238</v>
      </c>
      <c r="G1062" s="674" t="s">
        <v>1237</v>
      </c>
      <c r="H1062" s="674" t="s">
        <v>1556</v>
      </c>
      <c r="I1062" s="674" t="s">
        <v>3399</v>
      </c>
    </row>
    <row r="1063" spans="5:9" s="482" customFormat="1" x14ac:dyDescent="0.25">
      <c r="E1063" s="674" t="s">
        <v>3400</v>
      </c>
      <c r="F1063" s="674" t="s">
        <v>1238</v>
      </c>
      <c r="G1063" s="674" t="s">
        <v>1237</v>
      </c>
      <c r="H1063" s="674" t="s">
        <v>1559</v>
      </c>
      <c r="I1063" s="674" t="s">
        <v>3401</v>
      </c>
    </row>
    <row r="1064" spans="5:9" s="482" customFormat="1" x14ac:dyDescent="0.25">
      <c r="E1064" s="674" t="s">
        <v>3402</v>
      </c>
      <c r="F1064" s="674" t="s">
        <v>1238</v>
      </c>
      <c r="G1064" s="674" t="s">
        <v>1237</v>
      </c>
      <c r="H1064" s="674" t="s">
        <v>1562</v>
      </c>
      <c r="I1064" s="674" t="s">
        <v>3403</v>
      </c>
    </row>
    <row r="1065" spans="5:9" s="482" customFormat="1" x14ac:dyDescent="0.25">
      <c r="E1065" s="674" t="s">
        <v>3404</v>
      </c>
      <c r="F1065" s="674" t="s">
        <v>1238</v>
      </c>
      <c r="G1065" s="674" t="s">
        <v>1237</v>
      </c>
      <c r="H1065" s="674" t="s">
        <v>1565</v>
      </c>
      <c r="I1065" s="674" t="s">
        <v>3405</v>
      </c>
    </row>
    <row r="1066" spans="5:9" s="482" customFormat="1" x14ac:dyDescent="0.25">
      <c r="E1066" s="674" t="s">
        <v>3406</v>
      </c>
      <c r="F1066" s="674" t="s">
        <v>1238</v>
      </c>
      <c r="G1066" s="674" t="s">
        <v>1237</v>
      </c>
      <c r="H1066" s="674" t="s">
        <v>1568</v>
      </c>
      <c r="I1066" s="674" t="s">
        <v>3407</v>
      </c>
    </row>
    <row r="1067" spans="5:9" s="482" customFormat="1" x14ac:dyDescent="0.25">
      <c r="E1067" s="674" t="s">
        <v>3408</v>
      </c>
      <c r="F1067" s="674" t="s">
        <v>1238</v>
      </c>
      <c r="G1067" s="674" t="s">
        <v>1237</v>
      </c>
      <c r="H1067" s="674" t="s">
        <v>1571</v>
      </c>
      <c r="I1067" s="674" t="s">
        <v>3409</v>
      </c>
    </row>
    <row r="1068" spans="5:9" s="482" customFormat="1" x14ac:dyDescent="0.25">
      <c r="E1068" s="674" t="s">
        <v>3410</v>
      </c>
      <c r="F1068" s="674" t="s">
        <v>1238</v>
      </c>
      <c r="G1068" s="674" t="s">
        <v>1237</v>
      </c>
      <c r="H1068" s="674" t="s">
        <v>1574</v>
      </c>
      <c r="I1068" s="674" t="s">
        <v>3411</v>
      </c>
    </row>
    <row r="1069" spans="5:9" s="482" customFormat="1" x14ac:dyDescent="0.25">
      <c r="E1069" s="674" t="s">
        <v>3412</v>
      </c>
      <c r="F1069" s="674" t="s">
        <v>1238</v>
      </c>
      <c r="G1069" s="674" t="s">
        <v>1237</v>
      </c>
      <c r="H1069" s="674" t="s">
        <v>1577</v>
      </c>
      <c r="I1069" s="674" t="s">
        <v>3413</v>
      </c>
    </row>
    <row r="1070" spans="5:9" s="482" customFormat="1" x14ac:dyDescent="0.25">
      <c r="E1070" s="674" t="s">
        <v>3414</v>
      </c>
      <c r="F1070" s="674" t="s">
        <v>1238</v>
      </c>
      <c r="G1070" s="674" t="s">
        <v>1237</v>
      </c>
      <c r="H1070" s="674" t="s">
        <v>1580</v>
      </c>
      <c r="I1070" s="674" t="s">
        <v>3415</v>
      </c>
    </row>
    <row r="1071" spans="5:9" s="482" customFormat="1" x14ac:dyDescent="0.25">
      <c r="E1071" s="674" t="s">
        <v>3416</v>
      </c>
      <c r="F1071" s="674" t="s">
        <v>1238</v>
      </c>
      <c r="G1071" s="674" t="s">
        <v>1237</v>
      </c>
      <c r="H1071" s="674" t="s">
        <v>1583</v>
      </c>
      <c r="I1071" s="674" t="s">
        <v>3417</v>
      </c>
    </row>
    <row r="1072" spans="5:9" s="482" customFormat="1" x14ac:dyDescent="0.25">
      <c r="E1072" s="674" t="s">
        <v>3418</v>
      </c>
      <c r="F1072" s="674" t="s">
        <v>1238</v>
      </c>
      <c r="G1072" s="674" t="s">
        <v>1237</v>
      </c>
      <c r="H1072" s="674" t="s">
        <v>1586</v>
      </c>
      <c r="I1072" s="674" t="s">
        <v>3419</v>
      </c>
    </row>
    <row r="1073" spans="5:9" s="482" customFormat="1" x14ac:dyDescent="0.25">
      <c r="E1073" s="674" t="s">
        <v>3420</v>
      </c>
      <c r="F1073" s="674" t="s">
        <v>1238</v>
      </c>
      <c r="G1073" s="674" t="s">
        <v>1237</v>
      </c>
      <c r="H1073" s="674" t="s">
        <v>1589</v>
      </c>
      <c r="I1073" s="674" t="s">
        <v>3421</v>
      </c>
    </row>
    <row r="1074" spans="5:9" s="482" customFormat="1" x14ac:dyDescent="0.25">
      <c r="E1074" s="674" t="s">
        <v>3422</v>
      </c>
      <c r="F1074" s="674" t="s">
        <v>1238</v>
      </c>
      <c r="G1074" s="674" t="s">
        <v>1237</v>
      </c>
      <c r="H1074" s="674" t="s">
        <v>1592</v>
      </c>
      <c r="I1074" s="674" t="s">
        <v>3423</v>
      </c>
    </row>
    <row r="1075" spans="5:9" s="482" customFormat="1" x14ac:dyDescent="0.25">
      <c r="E1075" s="674" t="s">
        <v>3424</v>
      </c>
      <c r="F1075" s="674" t="s">
        <v>1238</v>
      </c>
      <c r="G1075" s="674" t="s">
        <v>1237</v>
      </c>
      <c r="H1075" s="674" t="s">
        <v>1595</v>
      </c>
      <c r="I1075" s="674" t="s">
        <v>3425</v>
      </c>
    </row>
    <row r="1076" spans="5:9" s="482" customFormat="1" x14ac:dyDescent="0.25">
      <c r="E1076" s="674" t="s">
        <v>3426</v>
      </c>
      <c r="F1076" s="674" t="s">
        <v>1238</v>
      </c>
      <c r="G1076" s="674" t="s">
        <v>1237</v>
      </c>
      <c r="H1076" s="674" t="s">
        <v>1598</v>
      </c>
      <c r="I1076" s="674" t="s">
        <v>3427</v>
      </c>
    </row>
    <row r="1077" spans="5:9" s="482" customFormat="1" x14ac:dyDescent="0.25">
      <c r="E1077" s="674" t="s">
        <v>3428</v>
      </c>
      <c r="F1077" s="674" t="s">
        <v>1238</v>
      </c>
      <c r="G1077" s="674" t="s">
        <v>1237</v>
      </c>
      <c r="H1077" s="674" t="s">
        <v>1601</v>
      </c>
      <c r="I1077" s="674" t="s">
        <v>3429</v>
      </c>
    </row>
    <row r="1078" spans="5:9" s="482" customFormat="1" x14ac:dyDescent="0.25">
      <c r="E1078" s="674" t="s">
        <v>3430</v>
      </c>
      <c r="F1078" s="674" t="s">
        <v>1238</v>
      </c>
      <c r="G1078" s="674" t="s">
        <v>1237</v>
      </c>
      <c r="H1078" s="674" t="s">
        <v>1604</v>
      </c>
      <c r="I1078" s="674" t="s">
        <v>3431</v>
      </c>
    </row>
    <row r="1079" spans="5:9" s="482" customFormat="1" x14ac:dyDescent="0.25">
      <c r="E1079" s="674" t="s">
        <v>3432</v>
      </c>
      <c r="F1079" s="674" t="s">
        <v>1238</v>
      </c>
      <c r="G1079" s="674" t="s">
        <v>1237</v>
      </c>
      <c r="H1079" s="674" t="s">
        <v>1607</v>
      </c>
      <c r="I1079" s="674" t="s">
        <v>3433</v>
      </c>
    </row>
    <row r="1080" spans="5:9" s="482" customFormat="1" x14ac:dyDescent="0.25">
      <c r="E1080" s="674" t="s">
        <v>3434</v>
      </c>
      <c r="F1080" s="674" t="s">
        <v>1238</v>
      </c>
      <c r="G1080" s="674" t="s">
        <v>1237</v>
      </c>
      <c r="H1080" s="674" t="s">
        <v>1610</v>
      </c>
      <c r="I1080" s="674" t="s">
        <v>3435</v>
      </c>
    </row>
    <row r="1081" spans="5:9" s="482" customFormat="1" x14ac:dyDescent="0.25">
      <c r="E1081" s="674" t="s">
        <v>3436</v>
      </c>
      <c r="F1081" s="674" t="s">
        <v>1238</v>
      </c>
      <c r="G1081" s="674" t="s">
        <v>1237</v>
      </c>
      <c r="H1081" s="674" t="s">
        <v>1613</v>
      </c>
      <c r="I1081" s="674" t="s">
        <v>3437</v>
      </c>
    </row>
    <row r="1082" spans="5:9" s="482" customFormat="1" x14ac:dyDescent="0.25">
      <c r="E1082" s="674" t="s">
        <v>3438</v>
      </c>
      <c r="F1082" s="674" t="s">
        <v>1238</v>
      </c>
      <c r="G1082" s="674" t="s">
        <v>1237</v>
      </c>
      <c r="H1082" s="674" t="s">
        <v>1616</v>
      </c>
      <c r="I1082" s="674" t="s">
        <v>3439</v>
      </c>
    </row>
    <row r="1083" spans="5:9" s="482" customFormat="1" x14ac:dyDescent="0.25">
      <c r="E1083" s="674" t="s">
        <v>3440</v>
      </c>
      <c r="F1083" s="674" t="s">
        <v>1238</v>
      </c>
      <c r="G1083" s="674" t="s">
        <v>1237</v>
      </c>
      <c r="H1083" s="674" t="s">
        <v>1619</v>
      </c>
      <c r="I1083" s="674" t="s">
        <v>3441</v>
      </c>
    </row>
    <row r="1084" spans="5:9" s="482" customFormat="1" x14ac:dyDescent="0.25">
      <c r="E1084" s="674" t="s">
        <v>3442</v>
      </c>
      <c r="F1084" s="674" t="s">
        <v>1238</v>
      </c>
      <c r="G1084" s="674" t="s">
        <v>1237</v>
      </c>
      <c r="H1084" s="674" t="s">
        <v>1622</v>
      </c>
      <c r="I1084" s="674" t="s">
        <v>3443</v>
      </c>
    </row>
    <row r="1085" spans="5:9" s="482" customFormat="1" x14ac:dyDescent="0.25">
      <c r="E1085" s="674" t="s">
        <v>3444</v>
      </c>
      <c r="F1085" s="674" t="s">
        <v>1238</v>
      </c>
      <c r="G1085" s="674" t="s">
        <v>1237</v>
      </c>
      <c r="H1085" s="674" t="s">
        <v>1625</v>
      </c>
      <c r="I1085" s="674" t="s">
        <v>3445</v>
      </c>
    </row>
    <row r="1086" spans="5:9" s="482" customFormat="1" x14ac:dyDescent="0.25">
      <c r="E1086" s="674" t="s">
        <v>3446</v>
      </c>
      <c r="F1086" s="674" t="s">
        <v>1238</v>
      </c>
      <c r="G1086" s="674" t="s">
        <v>1237</v>
      </c>
      <c r="H1086" s="674" t="s">
        <v>1628</v>
      </c>
      <c r="I1086" s="674" t="s">
        <v>3447</v>
      </c>
    </row>
    <row r="1087" spans="5:9" s="482" customFormat="1" x14ac:dyDescent="0.25">
      <c r="E1087" s="674" t="s">
        <v>3448</v>
      </c>
      <c r="F1087" s="674" t="s">
        <v>1238</v>
      </c>
      <c r="G1087" s="674" t="s">
        <v>1237</v>
      </c>
      <c r="H1087" s="674" t="s">
        <v>1631</v>
      </c>
      <c r="I1087" s="674" t="s">
        <v>3449</v>
      </c>
    </row>
    <row r="1088" spans="5:9" s="482" customFormat="1" x14ac:dyDescent="0.25">
      <c r="E1088" s="674" t="s">
        <v>3450</v>
      </c>
      <c r="F1088" s="674" t="s">
        <v>1238</v>
      </c>
      <c r="G1088" s="674" t="s">
        <v>1237</v>
      </c>
      <c r="H1088" s="674" t="s">
        <v>1634</v>
      </c>
      <c r="I1088" s="674" t="s">
        <v>3451</v>
      </c>
    </row>
    <row r="1089" spans="5:9" s="482" customFormat="1" x14ac:dyDescent="0.25">
      <c r="E1089" s="674" t="s">
        <v>3452</v>
      </c>
      <c r="F1089" s="674" t="s">
        <v>1238</v>
      </c>
      <c r="G1089" s="674" t="s">
        <v>1237</v>
      </c>
      <c r="H1089" s="674" t="s">
        <v>1637</v>
      </c>
      <c r="I1089" s="674" t="s">
        <v>3453</v>
      </c>
    </row>
    <row r="1090" spans="5:9" s="482" customFormat="1" x14ac:dyDescent="0.25">
      <c r="E1090" s="674" t="s">
        <v>3454</v>
      </c>
      <c r="F1090" s="674" t="s">
        <v>1238</v>
      </c>
      <c r="G1090" s="674" t="s">
        <v>1237</v>
      </c>
      <c r="H1090" s="674" t="s">
        <v>1640</v>
      </c>
      <c r="I1090" s="674" t="s">
        <v>3455</v>
      </c>
    </row>
    <row r="1091" spans="5:9" s="482" customFormat="1" x14ac:dyDescent="0.25">
      <c r="E1091" s="674" t="s">
        <v>3456</v>
      </c>
      <c r="F1091" s="674" t="s">
        <v>1238</v>
      </c>
      <c r="G1091" s="674" t="s">
        <v>1237</v>
      </c>
      <c r="H1091" s="674" t="s">
        <v>1643</v>
      </c>
      <c r="I1091" s="674" t="s">
        <v>3457</v>
      </c>
    </row>
    <row r="1092" spans="5:9" s="482" customFormat="1" x14ac:dyDescent="0.25">
      <c r="E1092" s="674" t="s">
        <v>3458</v>
      </c>
      <c r="F1092" s="674" t="s">
        <v>1238</v>
      </c>
      <c r="G1092" s="674" t="s">
        <v>1237</v>
      </c>
      <c r="H1092" s="674" t="s">
        <v>1646</v>
      </c>
      <c r="I1092" s="674" t="s">
        <v>3459</v>
      </c>
    </row>
    <row r="1093" spans="5:9" s="482" customFormat="1" x14ac:dyDescent="0.25">
      <c r="E1093" s="674" t="s">
        <v>3460</v>
      </c>
      <c r="F1093" s="674" t="s">
        <v>1238</v>
      </c>
      <c r="G1093" s="674" t="s">
        <v>1237</v>
      </c>
      <c r="H1093" s="674" t="s">
        <v>1649</v>
      </c>
      <c r="I1093" s="674" t="s">
        <v>3461</v>
      </c>
    </row>
    <row r="1094" spans="5:9" s="482" customFormat="1" x14ac:dyDescent="0.25">
      <c r="E1094" s="674" t="s">
        <v>3462</v>
      </c>
      <c r="F1094" s="674" t="s">
        <v>1238</v>
      </c>
      <c r="G1094" s="674" t="s">
        <v>1237</v>
      </c>
      <c r="H1094" s="674" t="s">
        <v>2552</v>
      </c>
      <c r="I1094" s="674" t="s">
        <v>3463</v>
      </c>
    </row>
    <row r="1095" spans="5:9" s="482" customFormat="1" x14ac:dyDescent="0.25">
      <c r="E1095" s="674" t="s">
        <v>3464</v>
      </c>
      <c r="F1095" s="674" t="s">
        <v>1238</v>
      </c>
      <c r="G1095" s="674" t="s">
        <v>1237</v>
      </c>
      <c r="H1095" s="674" t="s">
        <v>1652</v>
      </c>
      <c r="I1095" s="674" t="s">
        <v>3465</v>
      </c>
    </row>
    <row r="1096" spans="5:9" s="482" customFormat="1" x14ac:dyDescent="0.25">
      <c r="E1096" s="674" t="s">
        <v>3466</v>
      </c>
      <c r="F1096" s="674" t="s">
        <v>1238</v>
      </c>
      <c r="G1096" s="674" t="s">
        <v>1237</v>
      </c>
      <c r="H1096" s="674" t="s">
        <v>1655</v>
      </c>
      <c r="I1096" s="674" t="s">
        <v>3467</v>
      </c>
    </row>
    <row r="1097" spans="5:9" s="482" customFormat="1" x14ac:dyDescent="0.25">
      <c r="E1097" s="674" t="s">
        <v>3468</v>
      </c>
      <c r="F1097" s="674" t="s">
        <v>1238</v>
      </c>
      <c r="G1097" s="674" t="s">
        <v>1237</v>
      </c>
      <c r="H1097" s="674" t="s">
        <v>1658</v>
      </c>
      <c r="I1097" s="674" t="s">
        <v>3469</v>
      </c>
    </row>
    <row r="1098" spans="5:9" s="482" customFormat="1" x14ac:dyDescent="0.25">
      <c r="E1098" s="674" t="s">
        <v>3470</v>
      </c>
      <c r="F1098" s="674" t="s">
        <v>1238</v>
      </c>
      <c r="G1098" s="674" t="s">
        <v>1237</v>
      </c>
      <c r="H1098" s="674" t="s">
        <v>1661</v>
      </c>
      <c r="I1098" s="674" t="s">
        <v>3471</v>
      </c>
    </row>
    <row r="1099" spans="5:9" s="482" customFormat="1" x14ac:dyDescent="0.25">
      <c r="E1099" s="674" t="s">
        <v>3472</v>
      </c>
      <c r="F1099" s="674" t="s">
        <v>1238</v>
      </c>
      <c r="G1099" s="674" t="s">
        <v>1237</v>
      </c>
      <c r="H1099" s="674" t="s">
        <v>1664</v>
      </c>
      <c r="I1099" s="674" t="s">
        <v>3473</v>
      </c>
    </row>
    <row r="1100" spans="5:9" s="482" customFormat="1" x14ac:dyDescent="0.25">
      <c r="E1100" s="674" t="s">
        <v>3474</v>
      </c>
      <c r="F1100" s="674" t="s">
        <v>1238</v>
      </c>
      <c r="G1100" s="674" t="s">
        <v>1237</v>
      </c>
      <c r="H1100" s="674" t="s">
        <v>1667</v>
      </c>
      <c r="I1100" s="674" t="s">
        <v>3475</v>
      </c>
    </row>
    <row r="1101" spans="5:9" s="482" customFormat="1" x14ac:dyDescent="0.25">
      <c r="E1101" s="674" t="s">
        <v>3476</v>
      </c>
      <c r="F1101" s="674" t="s">
        <v>1238</v>
      </c>
      <c r="G1101" s="674" t="s">
        <v>1237</v>
      </c>
      <c r="H1101" s="674" t="s">
        <v>1670</v>
      </c>
      <c r="I1101" s="674" t="s">
        <v>3477</v>
      </c>
    </row>
    <row r="1102" spans="5:9" s="482" customFormat="1" x14ac:dyDescent="0.25">
      <c r="E1102" s="674" t="s">
        <v>3478</v>
      </c>
      <c r="F1102" s="674" t="s">
        <v>1238</v>
      </c>
      <c r="G1102" s="674" t="s">
        <v>1237</v>
      </c>
      <c r="H1102" s="674" t="s">
        <v>1673</v>
      </c>
      <c r="I1102" s="674" t="s">
        <v>3479</v>
      </c>
    </row>
    <row r="1103" spans="5:9" s="482" customFormat="1" x14ac:dyDescent="0.25">
      <c r="E1103" s="674" t="s">
        <v>3480</v>
      </c>
      <c r="F1103" s="674" t="s">
        <v>1238</v>
      </c>
      <c r="G1103" s="674" t="s">
        <v>1237</v>
      </c>
      <c r="H1103" s="674" t="s">
        <v>1676</v>
      </c>
      <c r="I1103" s="674" t="s">
        <v>3481</v>
      </c>
    </row>
    <row r="1104" spans="5:9" s="482" customFormat="1" x14ac:dyDescent="0.25">
      <c r="E1104" s="674" t="s">
        <v>3482</v>
      </c>
      <c r="F1104" s="674" t="s">
        <v>1238</v>
      </c>
      <c r="G1104" s="674" t="s">
        <v>1237</v>
      </c>
      <c r="H1104" s="674" t="s">
        <v>1679</v>
      </c>
      <c r="I1104" s="674" t="s">
        <v>3483</v>
      </c>
    </row>
    <row r="1105" spans="5:9" s="482" customFormat="1" x14ac:dyDescent="0.25">
      <c r="E1105" s="674" t="s">
        <v>3484</v>
      </c>
      <c r="F1105" s="674" t="s">
        <v>1238</v>
      </c>
      <c r="G1105" s="674" t="s">
        <v>1237</v>
      </c>
      <c r="H1105" s="674" t="s">
        <v>1682</v>
      </c>
      <c r="I1105" s="674" t="s">
        <v>3485</v>
      </c>
    </row>
    <row r="1106" spans="5:9" s="482" customFormat="1" x14ac:dyDescent="0.25">
      <c r="E1106" s="674" t="s">
        <v>3486</v>
      </c>
      <c r="F1106" s="674" t="s">
        <v>1238</v>
      </c>
      <c r="G1106" s="674" t="s">
        <v>1237</v>
      </c>
      <c r="H1106" s="674" t="s">
        <v>1685</v>
      </c>
      <c r="I1106" s="674" t="s">
        <v>3487</v>
      </c>
    </row>
    <row r="1107" spans="5:9" s="482" customFormat="1" x14ac:dyDescent="0.25">
      <c r="E1107" s="674" t="s">
        <v>3488</v>
      </c>
      <c r="F1107" s="674" t="s">
        <v>1238</v>
      </c>
      <c r="G1107" s="674" t="s">
        <v>1237</v>
      </c>
      <c r="H1107" s="674" t="s">
        <v>1688</v>
      </c>
      <c r="I1107" s="674" t="s">
        <v>3489</v>
      </c>
    </row>
    <row r="1108" spans="5:9" s="482" customFormat="1" x14ac:dyDescent="0.25">
      <c r="E1108" s="674" t="s">
        <v>3490</v>
      </c>
      <c r="F1108" s="674" t="s">
        <v>1238</v>
      </c>
      <c r="G1108" s="674" t="s">
        <v>1237</v>
      </c>
      <c r="H1108" s="674" t="s">
        <v>1691</v>
      </c>
      <c r="I1108" s="674" t="s">
        <v>3491</v>
      </c>
    </row>
    <row r="1109" spans="5:9" s="482" customFormat="1" x14ac:dyDescent="0.25">
      <c r="E1109" s="674" t="s">
        <v>3492</v>
      </c>
      <c r="F1109" s="674" t="s">
        <v>1238</v>
      </c>
      <c r="G1109" s="674" t="s">
        <v>1237</v>
      </c>
      <c r="H1109" s="674" t="s">
        <v>1694</v>
      </c>
      <c r="I1109" s="674" t="s">
        <v>3493</v>
      </c>
    </row>
    <row r="1110" spans="5:9" s="482" customFormat="1" x14ac:dyDescent="0.25">
      <c r="E1110" s="674" t="s">
        <v>3494</v>
      </c>
      <c r="F1110" s="674" t="s">
        <v>1238</v>
      </c>
      <c r="G1110" s="674" t="s">
        <v>1237</v>
      </c>
      <c r="H1110" s="674" t="s">
        <v>1697</v>
      </c>
      <c r="I1110" s="674" t="s">
        <v>3495</v>
      </c>
    </row>
    <row r="1111" spans="5:9" s="482" customFormat="1" x14ac:dyDescent="0.25">
      <c r="E1111" s="674" t="s">
        <v>3496</v>
      </c>
      <c r="F1111" s="674" t="s">
        <v>1238</v>
      </c>
      <c r="G1111" s="674" t="s">
        <v>1237</v>
      </c>
      <c r="H1111" s="674" t="s">
        <v>1700</v>
      </c>
      <c r="I1111" s="674" t="s">
        <v>3497</v>
      </c>
    </row>
    <row r="1112" spans="5:9" s="482" customFormat="1" x14ac:dyDescent="0.25">
      <c r="E1112" s="674" t="s">
        <v>3498</v>
      </c>
      <c r="F1112" s="674" t="s">
        <v>1238</v>
      </c>
      <c r="G1112" s="674" t="s">
        <v>1237</v>
      </c>
      <c r="H1112" s="674" t="s">
        <v>1703</v>
      </c>
      <c r="I1112" s="674" t="s">
        <v>3499</v>
      </c>
    </row>
    <row r="1113" spans="5:9" s="482" customFormat="1" x14ac:dyDescent="0.25">
      <c r="E1113" s="674" t="s">
        <v>3500</v>
      </c>
      <c r="F1113" s="674" t="s">
        <v>1238</v>
      </c>
      <c r="G1113" s="674" t="s">
        <v>1237</v>
      </c>
      <c r="H1113" s="674" t="s">
        <v>1706</v>
      </c>
      <c r="I1113" s="674" t="s">
        <v>3501</v>
      </c>
    </row>
    <row r="1114" spans="5:9" s="482" customFormat="1" x14ac:dyDescent="0.25">
      <c r="E1114" s="674" t="s">
        <v>3502</v>
      </c>
      <c r="F1114" s="674" t="s">
        <v>1238</v>
      </c>
      <c r="G1114" s="674" t="s">
        <v>1237</v>
      </c>
      <c r="H1114" s="674" t="s">
        <v>1709</v>
      </c>
      <c r="I1114" s="674" t="s">
        <v>3503</v>
      </c>
    </row>
    <row r="1115" spans="5:9" s="482" customFormat="1" x14ac:dyDescent="0.25">
      <c r="E1115" s="674" t="s">
        <v>3504</v>
      </c>
      <c r="F1115" s="674" t="s">
        <v>1238</v>
      </c>
      <c r="G1115" s="674" t="s">
        <v>1237</v>
      </c>
      <c r="H1115" s="674" t="s">
        <v>1712</v>
      </c>
      <c r="I1115" s="674" t="s">
        <v>3505</v>
      </c>
    </row>
    <row r="1116" spans="5:9" s="482" customFormat="1" x14ac:dyDescent="0.25">
      <c r="E1116" s="674" t="s">
        <v>3506</v>
      </c>
      <c r="F1116" s="674" t="s">
        <v>1238</v>
      </c>
      <c r="G1116" s="674" t="s">
        <v>1237</v>
      </c>
      <c r="H1116" s="674" t="s">
        <v>1715</v>
      </c>
      <c r="I1116" s="674" t="s">
        <v>3507</v>
      </c>
    </row>
    <row r="1117" spans="5:9" s="482" customFormat="1" x14ac:dyDescent="0.25">
      <c r="E1117" s="674" t="s">
        <v>3508</v>
      </c>
      <c r="F1117" s="674" t="s">
        <v>1238</v>
      </c>
      <c r="G1117" s="674" t="s">
        <v>1237</v>
      </c>
      <c r="H1117" s="674" t="s">
        <v>1718</v>
      </c>
      <c r="I1117" s="674" t="s">
        <v>3509</v>
      </c>
    </row>
    <row r="1118" spans="5:9" s="482" customFormat="1" x14ac:dyDescent="0.25">
      <c r="E1118" s="674" t="s">
        <v>3510</v>
      </c>
      <c r="F1118" s="674" t="s">
        <v>1238</v>
      </c>
      <c r="G1118" s="674" t="s">
        <v>1237</v>
      </c>
      <c r="H1118" s="674" t="s">
        <v>1721</v>
      </c>
      <c r="I1118" s="674" t="s">
        <v>3511</v>
      </c>
    </row>
    <row r="1119" spans="5:9" s="482" customFormat="1" x14ac:dyDescent="0.25">
      <c r="E1119" s="674" t="s">
        <v>3512</v>
      </c>
      <c r="F1119" s="674" t="s">
        <v>1238</v>
      </c>
      <c r="G1119" s="674" t="s">
        <v>1237</v>
      </c>
      <c r="H1119" s="674" t="s">
        <v>2602</v>
      </c>
      <c r="I1119" s="674" t="s">
        <v>3513</v>
      </c>
    </row>
    <row r="1120" spans="5:9" s="482" customFormat="1" x14ac:dyDescent="0.25">
      <c r="E1120" s="674" t="s">
        <v>3514</v>
      </c>
      <c r="F1120" s="674" t="s">
        <v>1238</v>
      </c>
      <c r="G1120" s="674" t="s">
        <v>1237</v>
      </c>
      <c r="H1120" s="674" t="s">
        <v>2605</v>
      </c>
      <c r="I1120" s="674" t="s">
        <v>3515</v>
      </c>
    </row>
    <row r="1121" spans="5:9" s="482" customFormat="1" x14ac:dyDescent="0.25">
      <c r="E1121" s="674" t="s">
        <v>3516</v>
      </c>
      <c r="F1121" s="674" t="s">
        <v>1238</v>
      </c>
      <c r="G1121" s="674" t="s">
        <v>1237</v>
      </c>
      <c r="H1121" s="674" t="s">
        <v>2608</v>
      </c>
      <c r="I1121" s="674" t="s">
        <v>3517</v>
      </c>
    </row>
    <row r="1122" spans="5:9" s="482" customFormat="1" x14ac:dyDescent="0.25">
      <c r="E1122" s="674" t="s">
        <v>3518</v>
      </c>
      <c r="F1122" s="674" t="s">
        <v>1238</v>
      </c>
      <c r="G1122" s="674" t="s">
        <v>1237</v>
      </c>
      <c r="H1122" s="674" t="s">
        <v>2611</v>
      </c>
      <c r="I1122" s="674" t="s">
        <v>3519</v>
      </c>
    </row>
    <row r="1123" spans="5:9" s="482" customFormat="1" x14ac:dyDescent="0.25">
      <c r="E1123" s="674" t="s">
        <v>3520</v>
      </c>
      <c r="F1123" s="674" t="s">
        <v>1238</v>
      </c>
      <c r="G1123" s="674" t="s">
        <v>1237</v>
      </c>
      <c r="H1123" s="674" t="s">
        <v>2614</v>
      </c>
      <c r="I1123" s="674" t="s">
        <v>3521</v>
      </c>
    </row>
    <row r="1124" spans="5:9" s="482" customFormat="1" x14ac:dyDescent="0.25">
      <c r="E1124" s="674" t="s">
        <v>3522</v>
      </c>
      <c r="F1124" s="674" t="s">
        <v>1238</v>
      </c>
      <c r="G1124" s="674" t="s">
        <v>1237</v>
      </c>
      <c r="H1124" s="674" t="s">
        <v>2617</v>
      </c>
      <c r="I1124" s="674" t="s">
        <v>3523</v>
      </c>
    </row>
    <row r="1125" spans="5:9" s="482" customFormat="1" x14ac:dyDescent="0.25">
      <c r="E1125" s="674" t="s">
        <v>3524</v>
      </c>
      <c r="F1125" s="674" t="s">
        <v>1238</v>
      </c>
      <c r="G1125" s="674" t="s">
        <v>1237</v>
      </c>
      <c r="H1125" s="674" t="s">
        <v>3525</v>
      </c>
      <c r="I1125" s="674" t="s">
        <v>3526</v>
      </c>
    </row>
    <row r="1126" spans="5:9" s="482" customFormat="1" x14ac:dyDescent="0.25">
      <c r="E1126" s="674" t="s">
        <v>3527</v>
      </c>
      <c r="F1126" s="674" t="s">
        <v>1238</v>
      </c>
      <c r="G1126" s="674" t="s">
        <v>1237</v>
      </c>
      <c r="H1126" s="674" t="s">
        <v>3528</v>
      </c>
      <c r="I1126" s="674" t="s">
        <v>3529</v>
      </c>
    </row>
    <row r="1127" spans="5:9" s="482" customFormat="1" x14ac:dyDescent="0.25">
      <c r="E1127" s="674" t="s">
        <v>3530</v>
      </c>
      <c r="F1127" s="674" t="s">
        <v>1238</v>
      </c>
      <c r="G1127" s="674" t="s">
        <v>1237</v>
      </c>
      <c r="H1127" s="674" t="s">
        <v>3531</v>
      </c>
      <c r="I1127" s="674" t="s">
        <v>3532</v>
      </c>
    </row>
    <row r="1128" spans="5:9" s="482" customFormat="1" x14ac:dyDescent="0.25">
      <c r="E1128" s="674" t="s">
        <v>3533</v>
      </c>
      <c r="F1128" s="674" t="s">
        <v>1238</v>
      </c>
      <c r="G1128" s="674" t="s">
        <v>1237</v>
      </c>
      <c r="H1128" s="674" t="s">
        <v>3534</v>
      </c>
      <c r="I1128" s="674" t="s">
        <v>3535</v>
      </c>
    </row>
    <row r="1129" spans="5:9" s="482" customFormat="1" x14ac:dyDescent="0.25">
      <c r="E1129" s="674" t="s">
        <v>3536</v>
      </c>
      <c r="F1129" s="674" t="s">
        <v>1238</v>
      </c>
      <c r="G1129" s="674" t="s">
        <v>1237</v>
      </c>
      <c r="H1129" s="674" t="s">
        <v>3537</v>
      </c>
      <c r="I1129" s="674" t="s">
        <v>3538</v>
      </c>
    </row>
    <row r="1130" spans="5:9" s="482" customFormat="1" x14ac:dyDescent="0.25">
      <c r="E1130" s="674" t="s">
        <v>3539</v>
      </c>
      <c r="F1130" s="674" t="s">
        <v>1238</v>
      </c>
      <c r="G1130" s="674" t="s">
        <v>1237</v>
      </c>
      <c r="H1130" s="674" t="s">
        <v>3540</v>
      </c>
      <c r="I1130" s="674" t="s">
        <v>3541</v>
      </c>
    </row>
    <row r="1131" spans="5:9" s="482" customFormat="1" x14ac:dyDescent="0.25">
      <c r="E1131" s="674" t="s">
        <v>3542</v>
      </c>
      <c r="F1131" s="674" t="s">
        <v>1238</v>
      </c>
      <c r="G1131" s="674" t="s">
        <v>1237</v>
      </c>
      <c r="H1131" s="674" t="s">
        <v>3543</v>
      </c>
      <c r="I1131" s="674" t="s">
        <v>3544</v>
      </c>
    </row>
    <row r="1132" spans="5:9" s="482" customFormat="1" x14ac:dyDescent="0.25">
      <c r="E1132" s="674" t="s">
        <v>3545</v>
      </c>
      <c r="F1132" s="674" t="s">
        <v>1238</v>
      </c>
      <c r="G1132" s="674" t="s">
        <v>1237</v>
      </c>
      <c r="H1132" s="674" t="s">
        <v>3546</v>
      </c>
      <c r="I1132" s="674" t="s">
        <v>3547</v>
      </c>
    </row>
    <row r="1133" spans="5:9" s="482" customFormat="1" x14ac:dyDescent="0.25">
      <c r="E1133" s="674" t="s">
        <v>3548</v>
      </c>
      <c r="F1133" s="674" t="s">
        <v>1238</v>
      </c>
      <c r="G1133" s="674" t="s">
        <v>1237</v>
      </c>
      <c r="H1133" s="674" t="s">
        <v>3549</v>
      </c>
      <c r="I1133" s="674" t="s">
        <v>3550</v>
      </c>
    </row>
    <row r="1134" spans="5:9" s="482" customFormat="1" x14ac:dyDescent="0.25">
      <c r="E1134" s="674" t="s">
        <v>3551</v>
      </c>
      <c r="F1134" s="674" t="s">
        <v>1238</v>
      </c>
      <c r="G1134" s="674" t="s">
        <v>1237</v>
      </c>
      <c r="H1134" s="674" t="s">
        <v>3552</v>
      </c>
      <c r="I1134" s="674" t="s">
        <v>3553</v>
      </c>
    </row>
    <row r="1135" spans="5:9" s="482" customFormat="1" x14ac:dyDescent="0.25">
      <c r="E1135" s="674" t="s">
        <v>3554</v>
      </c>
      <c r="F1135" s="674" t="s">
        <v>1238</v>
      </c>
      <c r="G1135" s="674" t="s">
        <v>1237</v>
      </c>
      <c r="H1135" s="674" t="s">
        <v>3555</v>
      </c>
      <c r="I1135" s="674" t="s">
        <v>3556</v>
      </c>
    </row>
    <row r="1136" spans="5:9" s="482" customFormat="1" x14ac:dyDescent="0.25">
      <c r="E1136" s="674" t="s">
        <v>3557</v>
      </c>
      <c r="F1136" s="674" t="s">
        <v>1238</v>
      </c>
      <c r="G1136" s="674" t="s">
        <v>1237</v>
      </c>
      <c r="H1136" s="674" t="s">
        <v>3558</v>
      </c>
      <c r="I1136" s="674" t="s">
        <v>3559</v>
      </c>
    </row>
    <row r="1137" spans="5:9" s="482" customFormat="1" x14ac:dyDescent="0.25">
      <c r="E1137" s="674" t="s">
        <v>3560</v>
      </c>
      <c r="F1137" s="674" t="s">
        <v>1238</v>
      </c>
      <c r="G1137" s="674" t="s">
        <v>1237</v>
      </c>
      <c r="H1137" s="674" t="s">
        <v>3561</v>
      </c>
      <c r="I1137" s="674" t="s">
        <v>3562</v>
      </c>
    </row>
    <row r="1138" spans="5:9" s="482" customFormat="1" x14ac:dyDescent="0.25">
      <c r="E1138" s="674" t="s">
        <v>3563</v>
      </c>
      <c r="F1138" s="674" t="s">
        <v>1238</v>
      </c>
      <c r="G1138" s="674" t="s">
        <v>1237</v>
      </c>
      <c r="H1138" s="674" t="s">
        <v>3564</v>
      </c>
      <c r="I1138" s="674" t="s">
        <v>3565</v>
      </c>
    </row>
    <row r="1139" spans="5:9" s="482" customFormat="1" x14ac:dyDescent="0.25">
      <c r="E1139" s="674" t="s">
        <v>3566</v>
      </c>
      <c r="F1139" s="674" t="s">
        <v>1238</v>
      </c>
      <c r="G1139" s="674" t="s">
        <v>1237</v>
      </c>
      <c r="H1139" s="674" t="s">
        <v>3567</v>
      </c>
      <c r="I1139" s="674" t="s">
        <v>3568</v>
      </c>
    </row>
    <row r="1140" spans="5:9" s="482" customFormat="1" x14ac:dyDescent="0.25">
      <c r="E1140" s="674" t="s">
        <v>3569</v>
      </c>
      <c r="F1140" s="674" t="s">
        <v>1238</v>
      </c>
      <c r="G1140" s="674" t="s">
        <v>1237</v>
      </c>
      <c r="H1140" s="674" t="s">
        <v>3570</v>
      </c>
      <c r="I1140" s="674" t="s">
        <v>3571</v>
      </c>
    </row>
    <row r="1141" spans="5:9" s="482" customFormat="1" x14ac:dyDescent="0.25">
      <c r="E1141" s="674" t="s">
        <v>3572</v>
      </c>
      <c r="F1141" s="674" t="s">
        <v>1238</v>
      </c>
      <c r="G1141" s="674" t="s">
        <v>1237</v>
      </c>
      <c r="H1141" s="674" t="s">
        <v>3573</v>
      </c>
      <c r="I1141" s="674" t="s">
        <v>3574</v>
      </c>
    </row>
    <row r="1142" spans="5:9" s="482" customFormat="1" x14ac:dyDescent="0.25">
      <c r="E1142" s="674" t="s">
        <v>3575</v>
      </c>
      <c r="F1142" s="674" t="s">
        <v>1238</v>
      </c>
      <c r="G1142" s="674" t="s">
        <v>1237</v>
      </c>
      <c r="H1142" s="674" t="s">
        <v>3576</v>
      </c>
      <c r="I1142" s="674" t="s">
        <v>3577</v>
      </c>
    </row>
    <row r="1143" spans="5:9" s="482" customFormat="1" x14ac:dyDescent="0.25">
      <c r="E1143" s="674" t="s">
        <v>3578</v>
      </c>
      <c r="F1143" s="674" t="s">
        <v>1238</v>
      </c>
      <c r="G1143" s="674" t="s">
        <v>1237</v>
      </c>
      <c r="H1143" s="674" t="s">
        <v>3579</v>
      </c>
      <c r="I1143" s="674" t="s">
        <v>3580</v>
      </c>
    </row>
    <row r="1144" spans="5:9" s="482" customFormat="1" x14ac:dyDescent="0.25">
      <c r="E1144" s="674" t="s">
        <v>3581</v>
      </c>
      <c r="F1144" s="674" t="s">
        <v>1238</v>
      </c>
      <c r="G1144" s="674" t="s">
        <v>1237</v>
      </c>
      <c r="H1144" s="674" t="s">
        <v>3582</v>
      </c>
      <c r="I1144" s="674" t="s">
        <v>3583</v>
      </c>
    </row>
    <row r="1145" spans="5:9" s="482" customFormat="1" x14ac:dyDescent="0.25">
      <c r="E1145" s="674" t="s">
        <v>3584</v>
      </c>
      <c r="F1145" s="674" t="s">
        <v>1238</v>
      </c>
      <c r="G1145" s="674" t="s">
        <v>1237</v>
      </c>
      <c r="H1145" s="674" t="s">
        <v>3585</v>
      </c>
      <c r="I1145" s="674" t="s">
        <v>3586</v>
      </c>
    </row>
    <row r="1146" spans="5:9" s="482" customFormat="1" x14ac:dyDescent="0.25">
      <c r="E1146" s="674" t="s">
        <v>3587</v>
      </c>
      <c r="F1146" s="674" t="s">
        <v>1238</v>
      </c>
      <c r="G1146" s="674" t="s">
        <v>1237</v>
      </c>
      <c r="H1146" s="674" t="s">
        <v>3588</v>
      </c>
      <c r="I1146" s="674" t="s">
        <v>3589</v>
      </c>
    </row>
    <row r="1147" spans="5:9" s="482" customFormat="1" x14ac:dyDescent="0.25">
      <c r="E1147" s="674" t="s">
        <v>3590</v>
      </c>
      <c r="F1147" s="674" t="s">
        <v>1238</v>
      </c>
      <c r="G1147" s="674" t="s">
        <v>1237</v>
      </c>
      <c r="H1147" s="674" t="s">
        <v>3591</v>
      </c>
      <c r="I1147" s="674" t="s">
        <v>3592</v>
      </c>
    </row>
    <row r="1148" spans="5:9" s="482" customFormat="1" x14ac:dyDescent="0.25">
      <c r="E1148" s="674" t="s">
        <v>3593</v>
      </c>
      <c r="F1148" s="674" t="s">
        <v>1238</v>
      </c>
      <c r="G1148" s="674" t="s">
        <v>1237</v>
      </c>
      <c r="H1148" s="674" t="s">
        <v>3594</v>
      </c>
      <c r="I1148" s="674" t="s">
        <v>3595</v>
      </c>
    </row>
    <row r="1149" spans="5:9" s="482" customFormat="1" x14ac:dyDescent="0.25">
      <c r="E1149" s="674" t="s">
        <v>3596</v>
      </c>
      <c r="F1149" s="674" t="s">
        <v>1238</v>
      </c>
      <c r="G1149" s="674" t="s">
        <v>1237</v>
      </c>
      <c r="H1149" s="674" t="s">
        <v>3597</v>
      </c>
      <c r="I1149" s="674" t="s">
        <v>3598</v>
      </c>
    </row>
    <row r="1150" spans="5:9" s="482" customFormat="1" x14ac:dyDescent="0.25">
      <c r="E1150" s="674" t="s">
        <v>3599</v>
      </c>
      <c r="F1150" s="674" t="s">
        <v>1238</v>
      </c>
      <c r="G1150" s="674" t="s">
        <v>1237</v>
      </c>
      <c r="H1150" s="674" t="s">
        <v>3600</v>
      </c>
      <c r="I1150" s="674" t="s">
        <v>3601</v>
      </c>
    </row>
    <row r="1151" spans="5:9" s="482" customFormat="1" x14ac:dyDescent="0.25">
      <c r="E1151" s="674" t="s">
        <v>3602</v>
      </c>
      <c r="F1151" s="674" t="s">
        <v>1238</v>
      </c>
      <c r="G1151" s="674" t="s">
        <v>1237</v>
      </c>
      <c r="H1151" s="674" t="s">
        <v>3603</v>
      </c>
      <c r="I1151" s="674" t="s">
        <v>3604</v>
      </c>
    </row>
    <row r="1152" spans="5:9" s="482" customFormat="1" x14ac:dyDescent="0.25">
      <c r="E1152" s="674" t="s">
        <v>3605</v>
      </c>
      <c r="F1152" s="674" t="s">
        <v>1238</v>
      </c>
      <c r="G1152" s="674" t="s">
        <v>1237</v>
      </c>
      <c r="H1152" s="674" t="s">
        <v>3606</v>
      </c>
      <c r="I1152" s="674" t="s">
        <v>3607</v>
      </c>
    </row>
    <row r="1153" spans="5:9" s="482" customFormat="1" x14ac:dyDescent="0.25">
      <c r="E1153" s="674" t="s">
        <v>3608</v>
      </c>
      <c r="F1153" s="674" t="s">
        <v>1238</v>
      </c>
      <c r="G1153" s="674" t="s">
        <v>1237</v>
      </c>
      <c r="H1153" s="674" t="s">
        <v>3609</v>
      </c>
      <c r="I1153" s="674" t="s">
        <v>3610</v>
      </c>
    </row>
    <row r="1154" spans="5:9" s="482" customFormat="1" x14ac:dyDescent="0.25">
      <c r="E1154" s="674" t="s">
        <v>3611</v>
      </c>
      <c r="F1154" s="674" t="s">
        <v>1238</v>
      </c>
      <c r="G1154" s="674" t="s">
        <v>1237</v>
      </c>
      <c r="H1154" s="674" t="s">
        <v>3612</v>
      </c>
      <c r="I1154" s="674" t="s">
        <v>3613</v>
      </c>
    </row>
    <row r="1155" spans="5:9" s="482" customFormat="1" x14ac:dyDescent="0.25">
      <c r="E1155" s="674" t="s">
        <v>3614</v>
      </c>
      <c r="F1155" s="674" t="s">
        <v>1238</v>
      </c>
      <c r="G1155" s="674" t="s">
        <v>1237</v>
      </c>
      <c r="H1155" s="674" t="s">
        <v>3615</v>
      </c>
      <c r="I1155" s="674" t="s">
        <v>3616</v>
      </c>
    </row>
    <row r="1156" spans="5:9" s="482" customFormat="1" x14ac:dyDescent="0.25">
      <c r="E1156" s="674" t="s">
        <v>3617</v>
      </c>
      <c r="F1156" s="674" t="s">
        <v>1238</v>
      </c>
      <c r="G1156" s="674" t="s">
        <v>1237</v>
      </c>
      <c r="H1156" s="674" t="s">
        <v>3618</v>
      </c>
      <c r="I1156" s="674" t="s">
        <v>3619</v>
      </c>
    </row>
    <row r="1157" spans="5:9" s="482" customFormat="1" x14ac:dyDescent="0.25">
      <c r="E1157" s="674" t="s">
        <v>3620</v>
      </c>
      <c r="F1157" s="674" t="s">
        <v>1238</v>
      </c>
      <c r="G1157" s="674" t="s">
        <v>1237</v>
      </c>
      <c r="H1157" s="674" t="s">
        <v>3621</v>
      </c>
      <c r="I1157" s="674" t="s">
        <v>3622</v>
      </c>
    </row>
    <row r="1158" spans="5:9" s="482" customFormat="1" x14ac:dyDescent="0.25">
      <c r="E1158" s="674" t="s">
        <v>3623</v>
      </c>
      <c r="F1158" s="674" t="s">
        <v>1238</v>
      </c>
      <c r="G1158" s="674" t="s">
        <v>1237</v>
      </c>
      <c r="H1158" s="674" t="s">
        <v>3624</v>
      </c>
      <c r="I1158" s="674" t="s">
        <v>3625</v>
      </c>
    </row>
    <row r="1159" spans="5:9" s="482" customFormat="1" x14ac:dyDescent="0.25">
      <c r="E1159" s="674" t="s">
        <v>3626</v>
      </c>
      <c r="F1159" s="674" t="s">
        <v>1238</v>
      </c>
      <c r="G1159" s="674" t="s">
        <v>1237</v>
      </c>
      <c r="H1159" s="674" t="s">
        <v>3627</v>
      </c>
      <c r="I1159" s="674" t="s">
        <v>3628</v>
      </c>
    </row>
    <row r="1160" spans="5:9" s="482" customFormat="1" x14ac:dyDescent="0.25">
      <c r="E1160" s="674" t="s">
        <v>3629</v>
      </c>
      <c r="F1160" s="674" t="s">
        <v>1238</v>
      </c>
      <c r="G1160" s="674" t="s">
        <v>1237</v>
      </c>
      <c r="H1160" s="674" t="s">
        <v>3630</v>
      </c>
      <c r="I1160" s="674" t="s">
        <v>3631</v>
      </c>
    </row>
    <row r="1161" spans="5:9" s="482" customFormat="1" x14ac:dyDescent="0.25">
      <c r="E1161" s="674" t="s">
        <v>3632</v>
      </c>
      <c r="F1161" s="674" t="s">
        <v>1238</v>
      </c>
      <c r="G1161" s="674" t="s">
        <v>1237</v>
      </c>
      <c r="H1161" s="674" t="s">
        <v>3633</v>
      </c>
      <c r="I1161" s="674" t="s">
        <v>3634</v>
      </c>
    </row>
    <row r="1162" spans="5:9" s="482" customFormat="1" x14ac:dyDescent="0.25">
      <c r="E1162" s="674" t="s">
        <v>3635</v>
      </c>
      <c r="F1162" s="674" t="s">
        <v>1238</v>
      </c>
      <c r="G1162" s="674" t="s">
        <v>1237</v>
      </c>
      <c r="H1162" s="674" t="s">
        <v>3636</v>
      </c>
      <c r="I1162" s="674" t="s">
        <v>3637</v>
      </c>
    </row>
    <row r="1163" spans="5:9" s="482" customFormat="1" x14ac:dyDescent="0.25">
      <c r="E1163" s="674" t="s">
        <v>3638</v>
      </c>
      <c r="F1163" s="674" t="s">
        <v>1238</v>
      </c>
      <c r="G1163" s="674" t="s">
        <v>1237</v>
      </c>
      <c r="H1163" s="674" t="s">
        <v>3639</v>
      </c>
      <c r="I1163" s="674" t="s">
        <v>3640</v>
      </c>
    </row>
    <row r="1164" spans="5:9" s="482" customFormat="1" x14ac:dyDescent="0.25">
      <c r="E1164" s="674" t="s">
        <v>3641</v>
      </c>
      <c r="F1164" s="674" t="s">
        <v>1238</v>
      </c>
      <c r="G1164" s="674" t="s">
        <v>1237</v>
      </c>
      <c r="H1164" s="674" t="s">
        <v>3642</v>
      </c>
      <c r="I1164" s="674" t="s">
        <v>3643</v>
      </c>
    </row>
    <row r="1165" spans="5:9" s="482" customFormat="1" x14ac:dyDescent="0.25">
      <c r="E1165" s="674" t="s">
        <v>3644</v>
      </c>
      <c r="F1165" s="674" t="s">
        <v>1238</v>
      </c>
      <c r="G1165" s="674" t="s">
        <v>1237</v>
      </c>
      <c r="H1165" s="674" t="s">
        <v>3645</v>
      </c>
      <c r="I1165" s="674" t="s">
        <v>3646</v>
      </c>
    </row>
    <row r="1166" spans="5:9" s="482" customFormat="1" x14ac:dyDescent="0.25">
      <c r="E1166" s="674" t="s">
        <v>3647</v>
      </c>
      <c r="F1166" s="674" t="s">
        <v>1238</v>
      </c>
      <c r="G1166" s="674" t="s">
        <v>1237</v>
      </c>
      <c r="H1166" s="674" t="s">
        <v>3648</v>
      </c>
      <c r="I1166" s="674" t="s">
        <v>3649</v>
      </c>
    </row>
    <row r="1167" spans="5:9" s="482" customFormat="1" x14ac:dyDescent="0.25">
      <c r="E1167" s="674" t="s">
        <v>3650</v>
      </c>
      <c r="F1167" s="674" t="s">
        <v>1238</v>
      </c>
      <c r="G1167" s="674" t="s">
        <v>1237</v>
      </c>
      <c r="H1167" s="674" t="s">
        <v>3651</v>
      </c>
      <c r="I1167" s="674" t="s">
        <v>3652</v>
      </c>
    </row>
    <row r="1168" spans="5:9" s="482" customFormat="1" x14ac:dyDescent="0.25">
      <c r="E1168" s="674" t="s">
        <v>3653</v>
      </c>
      <c r="F1168" s="674" t="s">
        <v>1238</v>
      </c>
      <c r="G1168" s="674" t="s">
        <v>1237</v>
      </c>
      <c r="H1168" s="674" t="s">
        <v>3654</v>
      </c>
      <c r="I1168" s="674" t="s">
        <v>3655</v>
      </c>
    </row>
    <row r="1169" spans="5:9" s="482" customFormat="1" x14ac:dyDescent="0.25">
      <c r="E1169" s="674" t="s">
        <v>3656</v>
      </c>
      <c r="F1169" s="674" t="s">
        <v>1238</v>
      </c>
      <c r="G1169" s="674" t="s">
        <v>1237</v>
      </c>
      <c r="H1169" s="674" t="s">
        <v>3657</v>
      </c>
      <c r="I1169" s="674" t="s">
        <v>3658</v>
      </c>
    </row>
    <row r="1170" spans="5:9" s="482" customFormat="1" x14ac:dyDescent="0.25">
      <c r="E1170" s="674" t="s">
        <v>3659</v>
      </c>
      <c r="F1170" s="674" t="s">
        <v>1238</v>
      </c>
      <c r="G1170" s="674" t="s">
        <v>1237</v>
      </c>
      <c r="H1170" s="674" t="s">
        <v>3660</v>
      </c>
      <c r="I1170" s="674" t="s">
        <v>3661</v>
      </c>
    </row>
    <row r="1171" spans="5:9" s="482" customFormat="1" x14ac:dyDescent="0.25">
      <c r="E1171" s="674" t="s">
        <v>3662</v>
      </c>
      <c r="F1171" s="674" t="s">
        <v>1238</v>
      </c>
      <c r="G1171" s="674" t="s">
        <v>1237</v>
      </c>
      <c r="H1171" s="674" t="s">
        <v>3663</v>
      </c>
      <c r="I1171" s="674" t="s">
        <v>3664</v>
      </c>
    </row>
    <row r="1172" spans="5:9" s="482" customFormat="1" x14ac:dyDescent="0.25">
      <c r="E1172" s="674" t="s">
        <v>3665</v>
      </c>
      <c r="F1172" s="674" t="s">
        <v>1238</v>
      </c>
      <c r="G1172" s="674" t="s">
        <v>1237</v>
      </c>
      <c r="H1172" s="674" t="s">
        <v>3666</v>
      </c>
      <c r="I1172" s="674" t="s">
        <v>3667</v>
      </c>
    </row>
    <row r="1173" spans="5:9" s="482" customFormat="1" x14ac:dyDescent="0.25">
      <c r="E1173" s="674" t="s">
        <v>3668</v>
      </c>
      <c r="F1173" s="674" t="s">
        <v>1238</v>
      </c>
      <c r="G1173" s="674" t="s">
        <v>1237</v>
      </c>
      <c r="H1173" s="674" t="s">
        <v>3669</v>
      </c>
      <c r="I1173" s="674" t="s">
        <v>3670</v>
      </c>
    </row>
    <row r="1174" spans="5:9" s="482" customFormat="1" x14ac:dyDescent="0.25">
      <c r="E1174" s="674" t="s">
        <v>3671</v>
      </c>
      <c r="F1174" s="674" t="s">
        <v>1238</v>
      </c>
      <c r="G1174" s="674" t="s">
        <v>1237</v>
      </c>
      <c r="H1174" s="674" t="s">
        <v>3672</v>
      </c>
      <c r="I1174" s="674" t="s">
        <v>3673</v>
      </c>
    </row>
    <row r="1175" spans="5:9" s="482" customFormat="1" x14ac:dyDescent="0.25">
      <c r="E1175" s="674" t="s">
        <v>3674</v>
      </c>
      <c r="F1175" s="674" t="s">
        <v>1238</v>
      </c>
      <c r="G1175" s="674" t="s">
        <v>1237</v>
      </c>
      <c r="H1175" s="674" t="s">
        <v>3675</v>
      </c>
      <c r="I1175" s="674" t="s">
        <v>3676</v>
      </c>
    </row>
    <row r="1176" spans="5:9" s="482" customFormat="1" x14ac:dyDescent="0.25">
      <c r="E1176" s="674" t="s">
        <v>3677</v>
      </c>
      <c r="F1176" s="674" t="s">
        <v>1238</v>
      </c>
      <c r="G1176" s="674" t="s">
        <v>1237</v>
      </c>
      <c r="H1176" s="674" t="s">
        <v>3678</v>
      </c>
      <c r="I1176" s="674" t="s">
        <v>3679</v>
      </c>
    </row>
    <row r="1177" spans="5:9" s="482" customFormat="1" x14ac:dyDescent="0.25">
      <c r="E1177" s="674" t="s">
        <v>3680</v>
      </c>
      <c r="F1177" s="674" t="s">
        <v>1238</v>
      </c>
      <c r="G1177" s="674" t="s">
        <v>1237</v>
      </c>
      <c r="H1177" s="674" t="s">
        <v>3681</v>
      </c>
      <c r="I1177" s="674" t="s">
        <v>3682</v>
      </c>
    </row>
    <row r="1178" spans="5:9" s="482" customFormat="1" x14ac:dyDescent="0.25">
      <c r="E1178" s="674" t="s">
        <v>3683</v>
      </c>
      <c r="F1178" s="674" t="s">
        <v>1238</v>
      </c>
      <c r="G1178" s="674" t="s">
        <v>1237</v>
      </c>
      <c r="H1178" s="674" t="s">
        <v>3684</v>
      </c>
      <c r="I1178" s="674" t="s">
        <v>3685</v>
      </c>
    </row>
    <row r="1179" spans="5:9" s="482" customFormat="1" x14ac:dyDescent="0.25">
      <c r="E1179" s="674" t="s">
        <v>3686</v>
      </c>
      <c r="F1179" s="674" t="s">
        <v>1238</v>
      </c>
      <c r="G1179" s="674" t="s">
        <v>1237</v>
      </c>
      <c r="H1179" s="674" t="s">
        <v>3687</v>
      </c>
      <c r="I1179" s="674" t="s">
        <v>3688</v>
      </c>
    </row>
    <row r="1180" spans="5:9" s="482" customFormat="1" x14ac:dyDescent="0.25">
      <c r="E1180" s="674" t="s">
        <v>3689</v>
      </c>
      <c r="F1180" s="674" t="s">
        <v>1238</v>
      </c>
      <c r="G1180" s="674" t="s">
        <v>1237</v>
      </c>
      <c r="H1180" s="674" t="s">
        <v>3690</v>
      </c>
      <c r="I1180" s="674" t="s">
        <v>3691</v>
      </c>
    </row>
    <row r="1181" spans="5:9" s="482" customFormat="1" x14ac:dyDescent="0.25">
      <c r="E1181" s="674" t="s">
        <v>3692</v>
      </c>
      <c r="F1181" s="674" t="s">
        <v>1238</v>
      </c>
      <c r="G1181" s="674" t="s">
        <v>1237</v>
      </c>
      <c r="H1181" s="674" t="s">
        <v>3693</v>
      </c>
      <c r="I1181" s="674" t="s">
        <v>3694</v>
      </c>
    </row>
    <row r="1182" spans="5:9" s="482" customFormat="1" x14ac:dyDescent="0.25">
      <c r="E1182" s="674" t="s">
        <v>3695</v>
      </c>
      <c r="F1182" s="674" t="s">
        <v>1238</v>
      </c>
      <c r="G1182" s="674" t="s">
        <v>1237</v>
      </c>
      <c r="H1182" s="674" t="s">
        <v>3696</v>
      </c>
      <c r="I1182" s="674" t="s">
        <v>3697</v>
      </c>
    </row>
    <row r="1183" spans="5:9" s="482" customFormat="1" x14ac:dyDescent="0.25">
      <c r="E1183" s="674" t="s">
        <v>3698</v>
      </c>
      <c r="F1183" s="674" t="s">
        <v>1238</v>
      </c>
      <c r="G1183" s="674" t="s">
        <v>1237</v>
      </c>
      <c r="H1183" s="674" t="s">
        <v>3699</v>
      </c>
      <c r="I1183" s="674" t="s">
        <v>3700</v>
      </c>
    </row>
    <row r="1184" spans="5:9" s="482" customFormat="1" x14ac:dyDescent="0.25">
      <c r="E1184" s="674" t="s">
        <v>3701</v>
      </c>
      <c r="F1184" s="674" t="s">
        <v>1238</v>
      </c>
      <c r="G1184" s="674" t="s">
        <v>1237</v>
      </c>
      <c r="H1184" s="674" t="s">
        <v>3702</v>
      </c>
      <c r="I1184" s="674" t="s">
        <v>3703</v>
      </c>
    </row>
    <row r="1185" spans="5:9" s="482" customFormat="1" x14ac:dyDescent="0.25">
      <c r="E1185" s="674" t="s">
        <v>3704</v>
      </c>
      <c r="F1185" s="674" t="s">
        <v>1238</v>
      </c>
      <c r="G1185" s="674" t="s">
        <v>1237</v>
      </c>
      <c r="H1185" s="674" t="s">
        <v>3705</v>
      </c>
      <c r="I1185" s="674" t="s">
        <v>3706</v>
      </c>
    </row>
    <row r="1186" spans="5:9" s="482" customFormat="1" x14ac:dyDescent="0.25">
      <c r="E1186" s="674" t="s">
        <v>3707</v>
      </c>
      <c r="F1186" s="674" t="s">
        <v>1238</v>
      </c>
      <c r="G1186" s="674" t="s">
        <v>1237</v>
      </c>
      <c r="H1186" s="674" t="s">
        <v>3708</v>
      </c>
      <c r="I1186" s="674" t="s">
        <v>3709</v>
      </c>
    </row>
    <row r="1187" spans="5:9" s="482" customFormat="1" x14ac:dyDescent="0.25">
      <c r="E1187" s="674" t="s">
        <v>3710</v>
      </c>
      <c r="F1187" s="674" t="s">
        <v>1238</v>
      </c>
      <c r="G1187" s="674" t="s">
        <v>1237</v>
      </c>
      <c r="H1187" s="674" t="s">
        <v>3711</v>
      </c>
      <c r="I1187" s="674" t="s">
        <v>3712</v>
      </c>
    </row>
    <row r="1188" spans="5:9" s="482" customFormat="1" x14ac:dyDescent="0.25">
      <c r="E1188" s="674" t="s">
        <v>3713</v>
      </c>
      <c r="F1188" s="674" t="s">
        <v>1238</v>
      </c>
      <c r="G1188" s="674" t="s">
        <v>1237</v>
      </c>
      <c r="H1188" s="674" t="s">
        <v>3714</v>
      </c>
      <c r="I1188" s="674" t="s">
        <v>3715</v>
      </c>
    </row>
    <row r="1189" spans="5:9" s="482" customFormat="1" x14ac:dyDescent="0.25">
      <c r="E1189" s="674" t="s">
        <v>3716</v>
      </c>
      <c r="F1189" s="674" t="s">
        <v>1238</v>
      </c>
      <c r="G1189" s="674" t="s">
        <v>1237</v>
      </c>
      <c r="H1189" s="674" t="s">
        <v>3717</v>
      </c>
      <c r="I1189" s="674" t="s">
        <v>3718</v>
      </c>
    </row>
    <row r="1190" spans="5:9" s="482" customFormat="1" x14ac:dyDescent="0.25">
      <c r="E1190" s="674" t="s">
        <v>3719</v>
      </c>
      <c r="F1190" s="674" t="s">
        <v>1238</v>
      </c>
      <c r="G1190" s="674" t="s">
        <v>1237</v>
      </c>
      <c r="H1190" s="674" t="s">
        <v>3720</v>
      </c>
      <c r="I1190" s="674" t="s">
        <v>3721</v>
      </c>
    </row>
    <row r="1191" spans="5:9" s="482" customFormat="1" x14ac:dyDescent="0.25">
      <c r="E1191" s="674" t="s">
        <v>3722</v>
      </c>
      <c r="F1191" s="674" t="s">
        <v>1238</v>
      </c>
      <c r="G1191" s="674" t="s">
        <v>1237</v>
      </c>
      <c r="H1191" s="674" t="s">
        <v>3723</v>
      </c>
      <c r="I1191" s="674" t="s">
        <v>3724</v>
      </c>
    </row>
    <row r="1192" spans="5:9" s="482" customFormat="1" x14ac:dyDescent="0.25">
      <c r="E1192" s="674" t="s">
        <v>3725</v>
      </c>
      <c r="F1192" s="674" t="s">
        <v>1238</v>
      </c>
      <c r="G1192" s="674" t="s">
        <v>1237</v>
      </c>
      <c r="H1192" s="674" t="s">
        <v>3726</v>
      </c>
      <c r="I1192" s="674" t="s">
        <v>3727</v>
      </c>
    </row>
    <row r="1193" spans="5:9" s="482" customFormat="1" x14ac:dyDescent="0.25">
      <c r="E1193" s="674" t="s">
        <v>3728</v>
      </c>
      <c r="F1193" s="674" t="s">
        <v>1238</v>
      </c>
      <c r="G1193" s="674" t="s">
        <v>1237</v>
      </c>
      <c r="H1193" s="674" t="s">
        <v>3729</v>
      </c>
      <c r="I1193" s="674" t="s">
        <v>1929</v>
      </c>
    </row>
    <row r="1194" spans="5:9" s="482" customFormat="1" x14ac:dyDescent="0.25">
      <c r="E1194" s="674" t="s">
        <v>3730</v>
      </c>
      <c r="F1194" s="674" t="s">
        <v>1238</v>
      </c>
      <c r="G1194" s="674" t="s">
        <v>1237</v>
      </c>
      <c r="H1194" s="674" t="s">
        <v>3731</v>
      </c>
      <c r="I1194" s="674" t="s">
        <v>3732</v>
      </c>
    </row>
    <row r="1195" spans="5:9" s="482" customFormat="1" x14ac:dyDescent="0.25">
      <c r="E1195" s="674" t="s">
        <v>3733</v>
      </c>
      <c r="F1195" s="674" t="s">
        <v>1238</v>
      </c>
      <c r="G1195" s="674" t="s">
        <v>1237</v>
      </c>
      <c r="H1195" s="674" t="s">
        <v>3734</v>
      </c>
      <c r="I1195" s="674" t="s">
        <v>3735</v>
      </c>
    </row>
    <row r="1196" spans="5:9" s="482" customFormat="1" x14ac:dyDescent="0.25">
      <c r="E1196" s="674" t="s">
        <v>3736</v>
      </c>
      <c r="F1196" s="674" t="s">
        <v>1238</v>
      </c>
      <c r="G1196" s="674" t="s">
        <v>1237</v>
      </c>
      <c r="H1196" s="674" t="s">
        <v>3737</v>
      </c>
      <c r="I1196" s="674" t="s">
        <v>3738</v>
      </c>
    </row>
    <row r="1197" spans="5:9" s="482" customFormat="1" x14ac:dyDescent="0.25">
      <c r="E1197" s="674" t="s">
        <v>3739</v>
      </c>
      <c r="F1197" s="674" t="s">
        <v>1238</v>
      </c>
      <c r="G1197" s="674" t="s">
        <v>1237</v>
      </c>
      <c r="H1197" s="674" t="s">
        <v>3740</v>
      </c>
      <c r="I1197" s="674" t="s">
        <v>3741</v>
      </c>
    </row>
    <row r="1198" spans="5:9" s="482" customFormat="1" x14ac:dyDescent="0.25">
      <c r="E1198" s="674" t="s">
        <v>3742</v>
      </c>
      <c r="F1198" s="674" t="s">
        <v>1238</v>
      </c>
      <c r="G1198" s="674" t="s">
        <v>1237</v>
      </c>
      <c r="H1198" s="674" t="s">
        <v>3743</v>
      </c>
      <c r="I1198" s="674" t="s">
        <v>3744</v>
      </c>
    </row>
    <row r="1199" spans="5:9" s="482" customFormat="1" x14ac:dyDescent="0.25">
      <c r="E1199" s="674" t="s">
        <v>3745</v>
      </c>
      <c r="F1199" s="674" t="s">
        <v>1238</v>
      </c>
      <c r="G1199" s="674" t="s">
        <v>1237</v>
      </c>
      <c r="H1199" s="674" t="s">
        <v>3746</v>
      </c>
      <c r="I1199" s="674" t="s">
        <v>3747</v>
      </c>
    </row>
    <row r="1200" spans="5:9" s="482" customFormat="1" x14ac:dyDescent="0.25">
      <c r="E1200" s="674" t="s">
        <v>3748</v>
      </c>
      <c r="F1200" s="674" t="s">
        <v>1238</v>
      </c>
      <c r="G1200" s="674" t="s">
        <v>1237</v>
      </c>
      <c r="H1200" s="674" t="s">
        <v>3749</v>
      </c>
      <c r="I1200" s="674" t="s">
        <v>3750</v>
      </c>
    </row>
    <row r="1201" spans="5:9" s="482" customFormat="1" x14ac:dyDescent="0.25">
      <c r="E1201" s="674" t="s">
        <v>3751</v>
      </c>
      <c r="F1201" s="674" t="s">
        <v>1238</v>
      </c>
      <c r="G1201" s="674" t="s">
        <v>1237</v>
      </c>
      <c r="H1201" s="674" t="s">
        <v>3752</v>
      </c>
      <c r="I1201" s="674" t="s">
        <v>3753</v>
      </c>
    </row>
    <row r="1202" spans="5:9" s="482" customFormat="1" x14ac:dyDescent="0.25">
      <c r="E1202" s="674" t="s">
        <v>3754</v>
      </c>
      <c r="F1202" s="674" t="s">
        <v>1238</v>
      </c>
      <c r="G1202" s="674" t="s">
        <v>1237</v>
      </c>
      <c r="H1202" s="674" t="s">
        <v>3755</v>
      </c>
      <c r="I1202" s="674" t="s">
        <v>3756</v>
      </c>
    </row>
    <row r="1203" spans="5:9" s="482" customFormat="1" x14ac:dyDescent="0.25">
      <c r="E1203" s="674" t="s">
        <v>3757</v>
      </c>
      <c r="F1203" s="674" t="s">
        <v>1238</v>
      </c>
      <c r="G1203" s="674" t="s">
        <v>1237</v>
      </c>
      <c r="H1203" s="674" t="s">
        <v>3758</v>
      </c>
      <c r="I1203" s="674" t="s">
        <v>3759</v>
      </c>
    </row>
    <row r="1204" spans="5:9" s="482" customFormat="1" x14ac:dyDescent="0.25">
      <c r="E1204" s="674" t="s">
        <v>3760</v>
      </c>
      <c r="F1204" s="674" t="s">
        <v>1238</v>
      </c>
      <c r="G1204" s="674" t="s">
        <v>1237</v>
      </c>
      <c r="H1204" s="674" t="s">
        <v>3761</v>
      </c>
      <c r="I1204" s="674" t="s">
        <v>3762</v>
      </c>
    </row>
    <row r="1205" spans="5:9" s="482" customFormat="1" x14ac:dyDescent="0.25">
      <c r="E1205" s="674" t="s">
        <v>3763</v>
      </c>
      <c r="F1205" s="674" t="s">
        <v>1238</v>
      </c>
      <c r="G1205" s="674" t="s">
        <v>1237</v>
      </c>
      <c r="H1205" s="674" t="s">
        <v>3764</v>
      </c>
      <c r="I1205" s="674" t="s">
        <v>3765</v>
      </c>
    </row>
    <row r="1206" spans="5:9" s="482" customFormat="1" x14ac:dyDescent="0.25">
      <c r="E1206" s="674" t="s">
        <v>3766</v>
      </c>
      <c r="F1206" s="674" t="s">
        <v>1238</v>
      </c>
      <c r="G1206" s="674" t="s">
        <v>1237</v>
      </c>
      <c r="H1206" s="674" t="s">
        <v>3767</v>
      </c>
      <c r="I1206" s="674" t="s">
        <v>3768</v>
      </c>
    </row>
    <row r="1207" spans="5:9" s="482" customFormat="1" x14ac:dyDescent="0.25">
      <c r="E1207" s="674" t="s">
        <v>3769</v>
      </c>
      <c r="F1207" s="674" t="s">
        <v>1238</v>
      </c>
      <c r="G1207" s="674" t="s">
        <v>1237</v>
      </c>
      <c r="H1207" s="674" t="s">
        <v>3770</v>
      </c>
      <c r="I1207" s="674" t="s">
        <v>3771</v>
      </c>
    </row>
    <row r="1208" spans="5:9" s="482" customFormat="1" x14ac:dyDescent="0.25">
      <c r="E1208" s="674" t="s">
        <v>3772</v>
      </c>
      <c r="F1208" s="674" t="s">
        <v>1238</v>
      </c>
      <c r="G1208" s="674" t="s">
        <v>1237</v>
      </c>
      <c r="H1208" s="674" t="s">
        <v>3773</v>
      </c>
      <c r="I1208" s="674" t="s">
        <v>3771</v>
      </c>
    </row>
    <row r="1209" spans="5:9" s="482" customFormat="1" x14ac:dyDescent="0.25">
      <c r="E1209" s="674" t="s">
        <v>3774</v>
      </c>
      <c r="F1209" s="674" t="s">
        <v>1238</v>
      </c>
      <c r="G1209" s="674" t="s">
        <v>1237</v>
      </c>
      <c r="H1209" s="674" t="s">
        <v>3775</v>
      </c>
      <c r="I1209" s="674" t="s">
        <v>3776</v>
      </c>
    </row>
    <row r="1210" spans="5:9" s="482" customFormat="1" x14ac:dyDescent="0.25">
      <c r="E1210" s="674" t="s">
        <v>3777</v>
      </c>
      <c r="F1210" s="674" t="s">
        <v>1238</v>
      </c>
      <c r="G1210" s="674" t="s">
        <v>1237</v>
      </c>
      <c r="H1210" s="674" t="s">
        <v>3778</v>
      </c>
      <c r="I1210" s="674" t="s">
        <v>3779</v>
      </c>
    </row>
    <row r="1211" spans="5:9" s="482" customFormat="1" x14ac:dyDescent="0.25">
      <c r="E1211" s="674" t="s">
        <v>3780</v>
      </c>
      <c r="F1211" s="674" t="s">
        <v>1238</v>
      </c>
      <c r="G1211" s="674" t="s">
        <v>1237</v>
      </c>
      <c r="H1211" s="674" t="s">
        <v>3781</v>
      </c>
      <c r="I1211" s="674" t="s">
        <v>3782</v>
      </c>
    </row>
    <row r="1212" spans="5:9" s="482" customFormat="1" x14ac:dyDescent="0.25">
      <c r="E1212" s="674" t="s">
        <v>3783</v>
      </c>
      <c r="F1212" s="674" t="s">
        <v>1238</v>
      </c>
      <c r="G1212" s="674" t="s">
        <v>1237</v>
      </c>
      <c r="H1212" s="674" t="s">
        <v>3784</v>
      </c>
      <c r="I1212" s="674" t="s">
        <v>3785</v>
      </c>
    </row>
    <row r="1213" spans="5:9" s="482" customFormat="1" x14ac:dyDescent="0.25">
      <c r="E1213" s="674" t="s">
        <v>3786</v>
      </c>
      <c r="F1213" s="674" t="s">
        <v>1238</v>
      </c>
      <c r="G1213" s="674" t="s">
        <v>1237</v>
      </c>
      <c r="H1213" s="674" t="s">
        <v>3787</v>
      </c>
      <c r="I1213" s="674" t="s">
        <v>3788</v>
      </c>
    </row>
    <row r="1214" spans="5:9" s="482" customFormat="1" x14ac:dyDescent="0.25">
      <c r="E1214" s="674" t="s">
        <v>3789</v>
      </c>
      <c r="F1214" s="674" t="s">
        <v>1238</v>
      </c>
      <c r="G1214" s="674" t="s">
        <v>1237</v>
      </c>
      <c r="H1214" s="674" t="s">
        <v>3790</v>
      </c>
      <c r="I1214" s="674" t="s">
        <v>3791</v>
      </c>
    </row>
    <row r="1215" spans="5:9" s="482" customFormat="1" x14ac:dyDescent="0.25">
      <c r="E1215" s="674" t="s">
        <v>3792</v>
      </c>
      <c r="F1215" s="674" t="s">
        <v>1238</v>
      </c>
      <c r="G1215" s="674" t="s">
        <v>1237</v>
      </c>
      <c r="H1215" s="674" t="s">
        <v>3793</v>
      </c>
      <c r="I1215" s="674" t="s">
        <v>3794</v>
      </c>
    </row>
    <row r="1216" spans="5:9" s="482" customFormat="1" x14ac:dyDescent="0.25">
      <c r="E1216" s="674" t="s">
        <v>3795</v>
      </c>
      <c r="F1216" s="674" t="s">
        <v>1238</v>
      </c>
      <c r="G1216" s="674" t="s">
        <v>1237</v>
      </c>
      <c r="H1216" s="674" t="s">
        <v>3796</v>
      </c>
      <c r="I1216" s="674" t="s">
        <v>3797</v>
      </c>
    </row>
    <row r="1217" spans="5:9" s="482" customFormat="1" x14ac:dyDescent="0.25">
      <c r="E1217" s="674" t="s">
        <v>3798</v>
      </c>
      <c r="F1217" s="674" t="s">
        <v>1238</v>
      </c>
      <c r="G1217" s="674" t="s">
        <v>1237</v>
      </c>
      <c r="H1217" s="674" t="s">
        <v>3799</v>
      </c>
      <c r="I1217" s="674" t="s">
        <v>3800</v>
      </c>
    </row>
    <row r="1218" spans="5:9" s="482" customFormat="1" x14ac:dyDescent="0.25">
      <c r="E1218" s="674" t="s">
        <v>3801</v>
      </c>
      <c r="F1218" s="674" t="s">
        <v>1238</v>
      </c>
      <c r="G1218" s="674" t="s">
        <v>1237</v>
      </c>
      <c r="H1218" s="674" t="s">
        <v>3802</v>
      </c>
      <c r="I1218" s="674" t="s">
        <v>3803</v>
      </c>
    </row>
    <row r="1219" spans="5:9" s="482" customFormat="1" x14ac:dyDescent="0.25">
      <c r="E1219" s="674" t="s">
        <v>3804</v>
      </c>
      <c r="F1219" s="674" t="s">
        <v>1238</v>
      </c>
      <c r="G1219" s="674" t="s">
        <v>1237</v>
      </c>
      <c r="H1219" s="674" t="s">
        <v>3805</v>
      </c>
      <c r="I1219" s="674" t="s">
        <v>3806</v>
      </c>
    </row>
    <row r="1220" spans="5:9" s="482" customFormat="1" x14ac:dyDescent="0.25">
      <c r="E1220" s="674" t="s">
        <v>3807</v>
      </c>
      <c r="F1220" s="674" t="s">
        <v>1238</v>
      </c>
      <c r="G1220" s="674" t="s">
        <v>1237</v>
      </c>
      <c r="H1220" s="674" t="s">
        <v>3808</v>
      </c>
      <c r="I1220" s="674" t="s">
        <v>3809</v>
      </c>
    </row>
    <row r="1221" spans="5:9" s="482" customFormat="1" x14ac:dyDescent="0.25">
      <c r="E1221" s="674" t="s">
        <v>3810</v>
      </c>
      <c r="F1221" s="674" t="s">
        <v>1238</v>
      </c>
      <c r="G1221" s="674" t="s">
        <v>1237</v>
      </c>
      <c r="H1221" s="674" t="s">
        <v>3811</v>
      </c>
      <c r="I1221" s="674" t="s">
        <v>3812</v>
      </c>
    </row>
    <row r="1222" spans="5:9" s="482" customFormat="1" x14ac:dyDescent="0.25">
      <c r="E1222" s="674" t="s">
        <v>3813</v>
      </c>
      <c r="F1222" s="674" t="s">
        <v>1238</v>
      </c>
      <c r="G1222" s="674" t="s">
        <v>1237</v>
      </c>
      <c r="H1222" s="674" t="s">
        <v>3814</v>
      </c>
      <c r="I1222" s="674" t="s">
        <v>3815</v>
      </c>
    </row>
    <row r="1223" spans="5:9" s="482" customFormat="1" x14ac:dyDescent="0.25">
      <c r="E1223" s="674" t="s">
        <v>3816</v>
      </c>
      <c r="F1223" s="674" t="s">
        <v>1238</v>
      </c>
      <c r="G1223" s="674" t="s">
        <v>1237</v>
      </c>
      <c r="H1223" s="674" t="s">
        <v>3817</v>
      </c>
      <c r="I1223" s="674" t="s">
        <v>3818</v>
      </c>
    </row>
    <row r="1224" spans="5:9" s="482" customFormat="1" x14ac:dyDescent="0.25">
      <c r="E1224" s="674" t="s">
        <v>3819</v>
      </c>
      <c r="F1224" s="674" t="s">
        <v>1238</v>
      </c>
      <c r="G1224" s="674" t="s">
        <v>1237</v>
      </c>
      <c r="H1224" s="674" t="s">
        <v>3820</v>
      </c>
      <c r="I1224" s="674" t="s">
        <v>3821</v>
      </c>
    </row>
    <row r="1225" spans="5:9" s="482" customFormat="1" x14ac:dyDescent="0.25">
      <c r="E1225" s="674" t="s">
        <v>3822</v>
      </c>
      <c r="F1225" s="674" t="s">
        <v>1238</v>
      </c>
      <c r="G1225" s="674" t="s">
        <v>1237</v>
      </c>
      <c r="H1225" s="674" t="s">
        <v>3823</v>
      </c>
      <c r="I1225" s="674" t="s">
        <v>3824</v>
      </c>
    </row>
    <row r="1226" spans="5:9" s="482" customFormat="1" x14ac:dyDescent="0.25">
      <c r="E1226" s="674" t="s">
        <v>3825</v>
      </c>
      <c r="F1226" s="674" t="s">
        <v>1238</v>
      </c>
      <c r="G1226" s="674" t="s">
        <v>1237</v>
      </c>
      <c r="H1226" s="674" t="s">
        <v>3826</v>
      </c>
      <c r="I1226" s="674" t="s">
        <v>3827</v>
      </c>
    </row>
    <row r="1227" spans="5:9" s="482" customFormat="1" x14ac:dyDescent="0.25">
      <c r="E1227" s="674" t="s">
        <v>3828</v>
      </c>
      <c r="F1227" s="674" t="s">
        <v>1238</v>
      </c>
      <c r="G1227" s="674" t="s">
        <v>1237</v>
      </c>
      <c r="H1227" s="674" t="s">
        <v>3829</v>
      </c>
      <c r="I1227" s="674" t="s">
        <v>3830</v>
      </c>
    </row>
    <row r="1228" spans="5:9" s="482" customFormat="1" x14ac:dyDescent="0.25">
      <c r="E1228" s="674" t="s">
        <v>3831</v>
      </c>
      <c r="F1228" s="674" t="s">
        <v>1238</v>
      </c>
      <c r="G1228" s="674" t="s">
        <v>1237</v>
      </c>
      <c r="H1228" s="674" t="s">
        <v>3832</v>
      </c>
      <c r="I1228" s="674" t="s">
        <v>3833</v>
      </c>
    </row>
    <row r="1229" spans="5:9" s="482" customFormat="1" x14ac:dyDescent="0.25">
      <c r="E1229" s="674" t="s">
        <v>3834</v>
      </c>
      <c r="F1229" s="674" t="s">
        <v>1238</v>
      </c>
      <c r="G1229" s="674" t="s">
        <v>1237</v>
      </c>
      <c r="H1229" s="674" t="s">
        <v>3835</v>
      </c>
      <c r="I1229" s="674" t="s">
        <v>3836</v>
      </c>
    </row>
    <row r="1230" spans="5:9" s="482" customFormat="1" x14ac:dyDescent="0.25">
      <c r="E1230" s="674" t="s">
        <v>3837</v>
      </c>
      <c r="F1230" s="674" t="s">
        <v>1238</v>
      </c>
      <c r="G1230" s="674" t="s">
        <v>1237</v>
      </c>
      <c r="H1230" s="674" t="s">
        <v>3838</v>
      </c>
      <c r="I1230" s="674" t="s">
        <v>3839</v>
      </c>
    </row>
    <row r="1231" spans="5:9" s="482" customFormat="1" x14ac:dyDescent="0.25">
      <c r="E1231" s="674" t="s">
        <v>3840</v>
      </c>
      <c r="F1231" s="674" t="s">
        <v>1238</v>
      </c>
      <c r="G1231" s="674" t="s">
        <v>1237</v>
      </c>
      <c r="H1231" s="674" t="s">
        <v>3841</v>
      </c>
      <c r="I1231" s="674" t="s">
        <v>3842</v>
      </c>
    </row>
    <row r="1232" spans="5:9" s="482" customFormat="1" x14ac:dyDescent="0.25">
      <c r="E1232" s="674" t="s">
        <v>3843</v>
      </c>
      <c r="F1232" s="674" t="s">
        <v>1238</v>
      </c>
      <c r="G1232" s="674" t="s">
        <v>1237</v>
      </c>
      <c r="H1232" s="674" t="s">
        <v>3844</v>
      </c>
      <c r="I1232" s="674" t="s">
        <v>3845</v>
      </c>
    </row>
    <row r="1233" spans="5:9" s="482" customFormat="1" x14ac:dyDescent="0.25">
      <c r="E1233" s="674" t="s">
        <v>3846</v>
      </c>
      <c r="F1233" s="674" t="s">
        <v>1238</v>
      </c>
      <c r="G1233" s="674" t="s">
        <v>1237</v>
      </c>
      <c r="H1233" s="674" t="s">
        <v>3847</v>
      </c>
      <c r="I1233" s="674" t="s">
        <v>3848</v>
      </c>
    </row>
    <row r="1234" spans="5:9" s="482" customFormat="1" x14ac:dyDescent="0.25">
      <c r="E1234" s="674" t="s">
        <v>3849</v>
      </c>
      <c r="F1234" s="674" t="s">
        <v>1238</v>
      </c>
      <c r="G1234" s="674" t="s">
        <v>1237</v>
      </c>
      <c r="H1234" s="674" t="s">
        <v>3850</v>
      </c>
      <c r="I1234" s="674" t="s">
        <v>3851</v>
      </c>
    </row>
    <row r="1235" spans="5:9" s="482" customFormat="1" x14ac:dyDescent="0.25">
      <c r="E1235" s="674" t="s">
        <v>3852</v>
      </c>
      <c r="F1235" s="674" t="s">
        <v>1238</v>
      </c>
      <c r="G1235" s="674" t="s">
        <v>1237</v>
      </c>
      <c r="H1235" s="674" t="s">
        <v>3853</v>
      </c>
      <c r="I1235" s="674" t="s">
        <v>3854</v>
      </c>
    </row>
    <row r="1236" spans="5:9" s="482" customFormat="1" x14ac:dyDescent="0.25">
      <c r="E1236" s="674" t="s">
        <v>3855</v>
      </c>
      <c r="F1236" s="674" t="s">
        <v>1238</v>
      </c>
      <c r="G1236" s="674" t="s">
        <v>1237</v>
      </c>
      <c r="H1236" s="674" t="s">
        <v>3856</v>
      </c>
      <c r="I1236" s="674" t="s">
        <v>3857</v>
      </c>
    </row>
    <row r="1237" spans="5:9" s="482" customFormat="1" x14ac:dyDescent="0.25">
      <c r="E1237" s="674" t="s">
        <v>3858</v>
      </c>
      <c r="F1237" s="674" t="s">
        <v>1238</v>
      </c>
      <c r="G1237" s="674" t="s">
        <v>1237</v>
      </c>
      <c r="H1237" s="674" t="s">
        <v>3859</v>
      </c>
      <c r="I1237" s="674" t="s">
        <v>3860</v>
      </c>
    </row>
    <row r="1238" spans="5:9" s="482" customFormat="1" x14ac:dyDescent="0.25">
      <c r="E1238" s="674" t="s">
        <v>3861</v>
      </c>
      <c r="F1238" s="674" t="s">
        <v>1238</v>
      </c>
      <c r="G1238" s="674" t="s">
        <v>1237</v>
      </c>
      <c r="H1238" s="674" t="s">
        <v>3862</v>
      </c>
      <c r="I1238" s="674" t="s">
        <v>3863</v>
      </c>
    </row>
    <row r="1239" spans="5:9" s="482" customFormat="1" x14ac:dyDescent="0.25">
      <c r="E1239" s="674" t="s">
        <v>3864</v>
      </c>
      <c r="F1239" s="674" t="s">
        <v>1238</v>
      </c>
      <c r="G1239" s="674" t="s">
        <v>1237</v>
      </c>
      <c r="H1239" s="674" t="s">
        <v>3865</v>
      </c>
      <c r="I1239" s="674" t="s">
        <v>3866</v>
      </c>
    </row>
    <row r="1240" spans="5:9" s="482" customFormat="1" x14ac:dyDescent="0.25">
      <c r="E1240" s="674" t="s">
        <v>3867</v>
      </c>
      <c r="F1240" s="674" t="s">
        <v>1238</v>
      </c>
      <c r="G1240" s="674" t="s">
        <v>1237</v>
      </c>
      <c r="H1240" s="674" t="s">
        <v>3868</v>
      </c>
      <c r="I1240" s="674" t="s">
        <v>3869</v>
      </c>
    </row>
    <row r="1241" spans="5:9" s="482" customFormat="1" x14ac:dyDescent="0.25">
      <c r="E1241" s="674" t="s">
        <v>3870</v>
      </c>
      <c r="F1241" s="674" t="s">
        <v>1238</v>
      </c>
      <c r="G1241" s="674" t="s">
        <v>1237</v>
      </c>
      <c r="H1241" s="674" t="s">
        <v>3871</v>
      </c>
      <c r="I1241" s="674" t="s">
        <v>3872</v>
      </c>
    </row>
    <row r="1242" spans="5:9" s="482" customFormat="1" x14ac:dyDescent="0.25">
      <c r="E1242" s="674" t="s">
        <v>3873</v>
      </c>
      <c r="F1242" s="674" t="s">
        <v>1238</v>
      </c>
      <c r="G1242" s="674" t="s">
        <v>1237</v>
      </c>
      <c r="H1242" s="674" t="s">
        <v>3874</v>
      </c>
      <c r="I1242" s="674" t="s">
        <v>3875</v>
      </c>
    </row>
    <row r="1243" spans="5:9" s="482" customFormat="1" x14ac:dyDescent="0.25">
      <c r="E1243" s="674" t="s">
        <v>3876</v>
      </c>
      <c r="F1243" s="674" t="s">
        <v>1238</v>
      </c>
      <c r="G1243" s="674" t="s">
        <v>1237</v>
      </c>
      <c r="H1243" s="674" t="s">
        <v>3877</v>
      </c>
      <c r="I1243" s="674" t="s">
        <v>3878</v>
      </c>
    </row>
    <row r="1244" spans="5:9" s="482" customFormat="1" x14ac:dyDescent="0.25">
      <c r="E1244" s="674" t="s">
        <v>3879</v>
      </c>
      <c r="F1244" s="674" t="s">
        <v>1238</v>
      </c>
      <c r="G1244" s="674" t="s">
        <v>1237</v>
      </c>
      <c r="H1244" s="674" t="s">
        <v>3880</v>
      </c>
      <c r="I1244" s="674" t="s">
        <v>3881</v>
      </c>
    </row>
    <row r="1245" spans="5:9" s="482" customFormat="1" x14ac:dyDescent="0.25">
      <c r="E1245" s="674" t="s">
        <v>3882</v>
      </c>
      <c r="F1245" s="674" t="s">
        <v>1238</v>
      </c>
      <c r="G1245" s="674" t="s">
        <v>1237</v>
      </c>
      <c r="H1245" s="674" t="s">
        <v>3883</v>
      </c>
      <c r="I1245" s="674" t="s">
        <v>3884</v>
      </c>
    </row>
    <row r="1246" spans="5:9" s="482" customFormat="1" x14ac:dyDescent="0.25">
      <c r="E1246" s="674" t="s">
        <v>3885</v>
      </c>
      <c r="F1246" s="674" t="s">
        <v>1238</v>
      </c>
      <c r="G1246" s="674" t="s">
        <v>1237</v>
      </c>
      <c r="H1246" s="674" t="s">
        <v>3886</v>
      </c>
      <c r="I1246" s="674" t="s">
        <v>3887</v>
      </c>
    </row>
    <row r="1247" spans="5:9" s="482" customFormat="1" x14ac:dyDescent="0.25">
      <c r="E1247" s="674" t="s">
        <v>3888</v>
      </c>
      <c r="F1247" s="674" t="s">
        <v>1238</v>
      </c>
      <c r="G1247" s="674" t="s">
        <v>1237</v>
      </c>
      <c r="H1247" s="674" t="s">
        <v>3889</v>
      </c>
      <c r="I1247" s="674" t="s">
        <v>3890</v>
      </c>
    </row>
    <row r="1248" spans="5:9" s="482" customFormat="1" x14ac:dyDescent="0.25">
      <c r="E1248" s="674" t="s">
        <v>3891</v>
      </c>
      <c r="F1248" s="674" t="s">
        <v>1238</v>
      </c>
      <c r="G1248" s="674" t="s">
        <v>1237</v>
      </c>
      <c r="H1248" s="674" t="s">
        <v>3892</v>
      </c>
      <c r="I1248" s="674" t="s">
        <v>3893</v>
      </c>
    </row>
    <row r="1249" spans="5:9" s="482" customFormat="1" x14ac:dyDescent="0.25">
      <c r="E1249" s="674" t="s">
        <v>3894</v>
      </c>
      <c r="F1249" s="674" t="s">
        <v>1238</v>
      </c>
      <c r="G1249" s="674" t="s">
        <v>1237</v>
      </c>
      <c r="H1249" s="674" t="s">
        <v>3895</v>
      </c>
      <c r="I1249" s="674" t="s">
        <v>3896</v>
      </c>
    </row>
    <row r="1250" spans="5:9" s="482" customFormat="1" x14ac:dyDescent="0.25">
      <c r="E1250" s="674" t="s">
        <v>3897</v>
      </c>
      <c r="F1250" s="674" t="s">
        <v>1238</v>
      </c>
      <c r="G1250" s="674" t="s">
        <v>1237</v>
      </c>
      <c r="H1250" s="674" t="s">
        <v>3898</v>
      </c>
      <c r="I1250" s="674" t="s">
        <v>3899</v>
      </c>
    </row>
    <row r="1251" spans="5:9" s="482" customFormat="1" x14ac:dyDescent="0.25">
      <c r="E1251" s="674" t="s">
        <v>3900</v>
      </c>
      <c r="F1251" s="674" t="s">
        <v>1238</v>
      </c>
      <c r="G1251" s="674" t="s">
        <v>1237</v>
      </c>
      <c r="H1251" s="674" t="s">
        <v>3901</v>
      </c>
      <c r="I1251" s="674" t="s">
        <v>3902</v>
      </c>
    </row>
    <row r="1252" spans="5:9" s="482" customFormat="1" x14ac:dyDescent="0.25">
      <c r="E1252" s="674" t="s">
        <v>3903</v>
      </c>
      <c r="F1252" s="674" t="s">
        <v>1238</v>
      </c>
      <c r="G1252" s="674" t="s">
        <v>1237</v>
      </c>
      <c r="H1252" s="674" t="s">
        <v>3904</v>
      </c>
      <c r="I1252" s="674" t="s">
        <v>3905</v>
      </c>
    </row>
    <row r="1253" spans="5:9" s="482" customFormat="1" x14ac:dyDescent="0.25">
      <c r="E1253" s="674" t="s">
        <v>3906</v>
      </c>
      <c r="F1253" s="674" t="s">
        <v>1238</v>
      </c>
      <c r="G1253" s="674" t="s">
        <v>1237</v>
      </c>
      <c r="H1253" s="674" t="s">
        <v>3907</v>
      </c>
      <c r="I1253" s="674" t="s">
        <v>3908</v>
      </c>
    </row>
    <row r="1254" spans="5:9" s="482" customFormat="1" x14ac:dyDescent="0.25">
      <c r="E1254" s="674" t="s">
        <v>3909</v>
      </c>
      <c r="F1254" s="674" t="s">
        <v>1238</v>
      </c>
      <c r="G1254" s="674" t="s">
        <v>1237</v>
      </c>
      <c r="H1254" s="674" t="s">
        <v>3910</v>
      </c>
      <c r="I1254" s="674" t="s">
        <v>3911</v>
      </c>
    </row>
    <row r="1255" spans="5:9" s="482" customFormat="1" x14ac:dyDescent="0.25">
      <c r="E1255" s="674" t="s">
        <v>3912</v>
      </c>
      <c r="F1255" s="674" t="s">
        <v>1238</v>
      </c>
      <c r="G1255" s="674" t="s">
        <v>1237</v>
      </c>
      <c r="H1255" s="674" t="s">
        <v>3913</v>
      </c>
      <c r="I1255" s="674" t="s">
        <v>3914</v>
      </c>
    </row>
    <row r="1256" spans="5:9" s="482" customFormat="1" x14ac:dyDescent="0.25">
      <c r="E1256" s="674" t="s">
        <v>3915</v>
      </c>
      <c r="F1256" s="674" t="s">
        <v>1238</v>
      </c>
      <c r="G1256" s="674" t="s">
        <v>1237</v>
      </c>
      <c r="H1256" s="674" t="s">
        <v>3916</v>
      </c>
      <c r="I1256" s="674" t="s">
        <v>3917</v>
      </c>
    </row>
    <row r="1257" spans="5:9" s="482" customFormat="1" x14ac:dyDescent="0.25">
      <c r="E1257" s="674" t="s">
        <v>3918</v>
      </c>
      <c r="F1257" s="674" t="s">
        <v>1238</v>
      </c>
      <c r="G1257" s="674" t="s">
        <v>1237</v>
      </c>
      <c r="H1257" s="674" t="s">
        <v>3919</v>
      </c>
      <c r="I1257" s="674" t="s">
        <v>3920</v>
      </c>
    </row>
    <row r="1258" spans="5:9" s="482" customFormat="1" x14ac:dyDescent="0.25">
      <c r="E1258" s="674" t="s">
        <v>3921</v>
      </c>
      <c r="F1258" s="674" t="s">
        <v>1238</v>
      </c>
      <c r="G1258" s="674" t="s">
        <v>1237</v>
      </c>
      <c r="H1258" s="674" t="s">
        <v>3922</v>
      </c>
      <c r="I1258" s="674" t="s">
        <v>3923</v>
      </c>
    </row>
    <row r="1259" spans="5:9" s="482" customFormat="1" x14ac:dyDescent="0.25">
      <c r="E1259" s="674" t="s">
        <v>3924</v>
      </c>
      <c r="F1259" s="674" t="s">
        <v>1238</v>
      </c>
      <c r="G1259" s="674" t="s">
        <v>1237</v>
      </c>
      <c r="H1259" s="674" t="s">
        <v>3925</v>
      </c>
      <c r="I1259" s="674" t="s">
        <v>3926</v>
      </c>
    </row>
    <row r="1260" spans="5:9" s="482" customFormat="1" x14ac:dyDescent="0.25">
      <c r="E1260" s="674" t="s">
        <v>3927</v>
      </c>
      <c r="F1260" s="674" t="s">
        <v>1238</v>
      </c>
      <c r="G1260" s="674" t="s">
        <v>1237</v>
      </c>
      <c r="H1260" s="674" t="s">
        <v>3928</v>
      </c>
      <c r="I1260" s="674" t="s">
        <v>3929</v>
      </c>
    </row>
    <row r="1261" spans="5:9" s="482" customFormat="1" x14ac:dyDescent="0.25">
      <c r="E1261" s="674" t="s">
        <v>3930</v>
      </c>
      <c r="F1261" s="674" t="s">
        <v>1238</v>
      </c>
      <c r="G1261" s="674" t="s">
        <v>1237</v>
      </c>
      <c r="H1261" s="674" t="s">
        <v>3931</v>
      </c>
      <c r="I1261" s="674" t="s">
        <v>3932</v>
      </c>
    </row>
    <row r="1262" spans="5:9" s="482" customFormat="1" x14ac:dyDescent="0.25">
      <c r="E1262" s="674" t="s">
        <v>3933</v>
      </c>
      <c r="F1262" s="674" t="s">
        <v>1238</v>
      </c>
      <c r="G1262" s="674" t="s">
        <v>1237</v>
      </c>
      <c r="H1262" s="674" t="s">
        <v>3934</v>
      </c>
      <c r="I1262" s="674" t="s">
        <v>3935</v>
      </c>
    </row>
    <row r="1263" spans="5:9" s="482" customFormat="1" x14ac:dyDescent="0.25">
      <c r="E1263" s="674" t="s">
        <v>3936</v>
      </c>
      <c r="F1263" s="674" t="s">
        <v>1238</v>
      </c>
      <c r="G1263" s="674" t="s">
        <v>1237</v>
      </c>
      <c r="H1263" s="674" t="s">
        <v>3937</v>
      </c>
      <c r="I1263" s="674" t="s">
        <v>3938</v>
      </c>
    </row>
    <row r="1264" spans="5:9" s="482" customFormat="1" x14ac:dyDescent="0.25">
      <c r="E1264" s="674" t="s">
        <v>3939</v>
      </c>
      <c r="F1264" s="674" t="s">
        <v>1238</v>
      </c>
      <c r="G1264" s="674" t="s">
        <v>1237</v>
      </c>
      <c r="H1264" s="674" t="s">
        <v>3940</v>
      </c>
      <c r="I1264" s="674" t="s">
        <v>3941</v>
      </c>
    </row>
    <row r="1265" spans="5:9" s="482" customFormat="1" x14ac:dyDescent="0.25">
      <c r="E1265" s="674" t="s">
        <v>3942</v>
      </c>
      <c r="F1265" s="674" t="s">
        <v>1238</v>
      </c>
      <c r="G1265" s="674" t="s">
        <v>1237</v>
      </c>
      <c r="H1265" s="674" t="s">
        <v>3943</v>
      </c>
      <c r="I1265" s="674" t="s">
        <v>3944</v>
      </c>
    </row>
    <row r="1266" spans="5:9" s="482" customFormat="1" x14ac:dyDescent="0.25">
      <c r="E1266" s="674" t="s">
        <v>3945</v>
      </c>
      <c r="F1266" s="674" t="s">
        <v>1238</v>
      </c>
      <c r="G1266" s="674" t="s">
        <v>1237</v>
      </c>
      <c r="H1266" s="674" t="s">
        <v>3946</v>
      </c>
      <c r="I1266" s="674" t="s">
        <v>3947</v>
      </c>
    </row>
    <row r="1267" spans="5:9" s="482" customFormat="1" x14ac:dyDescent="0.25">
      <c r="E1267" s="674" t="s">
        <v>3948</v>
      </c>
      <c r="F1267" s="674" t="s">
        <v>1238</v>
      </c>
      <c r="G1267" s="674" t="s">
        <v>1237</v>
      </c>
      <c r="H1267" s="674" t="s">
        <v>3949</v>
      </c>
      <c r="I1267" s="674" t="s">
        <v>3950</v>
      </c>
    </row>
    <row r="1268" spans="5:9" s="482" customFormat="1" x14ac:dyDescent="0.25">
      <c r="E1268" s="674" t="s">
        <v>3951</v>
      </c>
      <c r="F1268" s="674" t="s">
        <v>1238</v>
      </c>
      <c r="G1268" s="674" t="s">
        <v>1237</v>
      </c>
      <c r="H1268" s="674" t="s">
        <v>3952</v>
      </c>
      <c r="I1268" s="674" t="s">
        <v>3953</v>
      </c>
    </row>
    <row r="1269" spans="5:9" s="482" customFormat="1" x14ac:dyDescent="0.25">
      <c r="E1269" s="674" t="s">
        <v>3954</v>
      </c>
      <c r="F1269" s="674" t="s">
        <v>1238</v>
      </c>
      <c r="G1269" s="674" t="s">
        <v>1237</v>
      </c>
      <c r="H1269" s="674" t="s">
        <v>3955</v>
      </c>
      <c r="I1269" s="674" t="s">
        <v>3956</v>
      </c>
    </row>
    <row r="1270" spans="5:9" s="482" customFormat="1" x14ac:dyDescent="0.25">
      <c r="E1270" s="674" t="s">
        <v>3957</v>
      </c>
      <c r="F1270" s="674" t="s">
        <v>1238</v>
      </c>
      <c r="G1270" s="674" t="s">
        <v>1237</v>
      </c>
      <c r="H1270" s="674" t="s">
        <v>3958</v>
      </c>
      <c r="I1270" s="674" t="s">
        <v>3959</v>
      </c>
    </row>
    <row r="1271" spans="5:9" s="482" customFormat="1" x14ac:dyDescent="0.25">
      <c r="E1271" s="674" t="s">
        <v>3960</v>
      </c>
      <c r="F1271" s="674" t="s">
        <v>1238</v>
      </c>
      <c r="G1271" s="674" t="s">
        <v>1237</v>
      </c>
      <c r="H1271" s="674" t="s">
        <v>3961</v>
      </c>
      <c r="I1271" s="674" t="s">
        <v>3962</v>
      </c>
    </row>
    <row r="1272" spans="5:9" s="482" customFormat="1" x14ac:dyDescent="0.25">
      <c r="E1272" s="674" t="s">
        <v>3963</v>
      </c>
      <c r="F1272" s="674" t="s">
        <v>1238</v>
      </c>
      <c r="G1272" s="674" t="s">
        <v>1237</v>
      </c>
      <c r="H1272" s="674" t="s">
        <v>3964</v>
      </c>
      <c r="I1272" s="674" t="s">
        <v>3965</v>
      </c>
    </row>
    <row r="1273" spans="5:9" s="482" customFormat="1" x14ac:dyDescent="0.25">
      <c r="E1273" s="674" t="s">
        <v>3966</v>
      </c>
      <c r="F1273" s="674" t="s">
        <v>1238</v>
      </c>
      <c r="G1273" s="674" t="s">
        <v>1237</v>
      </c>
      <c r="H1273" s="674" t="s">
        <v>3967</v>
      </c>
      <c r="I1273" s="674" t="s">
        <v>3968</v>
      </c>
    </row>
    <row r="1274" spans="5:9" s="482" customFormat="1" x14ac:dyDescent="0.25">
      <c r="E1274" s="674" t="s">
        <v>3969</v>
      </c>
      <c r="F1274" s="674" t="s">
        <v>1238</v>
      </c>
      <c r="G1274" s="674" t="s">
        <v>1237</v>
      </c>
      <c r="H1274" s="674" t="s">
        <v>3970</v>
      </c>
      <c r="I1274" s="674" t="s">
        <v>3971</v>
      </c>
    </row>
    <row r="1275" spans="5:9" s="482" customFormat="1" x14ac:dyDescent="0.25">
      <c r="E1275" s="674" t="s">
        <v>3972</v>
      </c>
      <c r="F1275" s="674" t="s">
        <v>1238</v>
      </c>
      <c r="G1275" s="674" t="s">
        <v>1237</v>
      </c>
      <c r="H1275" s="674" t="s">
        <v>3973</v>
      </c>
      <c r="I1275" s="674" t="s">
        <v>3974</v>
      </c>
    </row>
    <row r="1276" spans="5:9" s="482" customFormat="1" x14ac:dyDescent="0.25">
      <c r="E1276" s="674" t="s">
        <v>3975</v>
      </c>
      <c r="F1276" s="674" t="s">
        <v>1238</v>
      </c>
      <c r="G1276" s="674" t="s">
        <v>1237</v>
      </c>
      <c r="H1276" s="674" t="s">
        <v>3976</v>
      </c>
      <c r="I1276" s="674" t="s">
        <v>3977</v>
      </c>
    </row>
    <row r="1277" spans="5:9" s="482" customFormat="1" x14ac:dyDescent="0.25">
      <c r="E1277" s="674" t="s">
        <v>3978</v>
      </c>
      <c r="F1277" s="674" t="s">
        <v>1238</v>
      </c>
      <c r="G1277" s="674" t="s">
        <v>1237</v>
      </c>
      <c r="H1277" s="674" t="s">
        <v>3979</v>
      </c>
      <c r="I1277" s="674" t="s">
        <v>3980</v>
      </c>
    </row>
    <row r="1278" spans="5:9" s="482" customFormat="1" x14ac:dyDescent="0.25">
      <c r="E1278" s="674" t="s">
        <v>3981</v>
      </c>
      <c r="F1278" s="674" t="s">
        <v>1238</v>
      </c>
      <c r="G1278" s="674" t="s">
        <v>1237</v>
      </c>
      <c r="H1278" s="674" t="s">
        <v>3982</v>
      </c>
      <c r="I1278" s="674" t="s">
        <v>3983</v>
      </c>
    </row>
    <row r="1279" spans="5:9" s="482" customFormat="1" x14ac:dyDescent="0.25">
      <c r="E1279" s="674" t="s">
        <v>3984</v>
      </c>
      <c r="F1279" s="674" t="s">
        <v>1238</v>
      </c>
      <c r="G1279" s="674" t="s">
        <v>1237</v>
      </c>
      <c r="H1279" s="674" t="s">
        <v>3985</v>
      </c>
      <c r="I1279" s="674" t="s">
        <v>3986</v>
      </c>
    </row>
    <row r="1280" spans="5:9" s="482" customFormat="1" x14ac:dyDescent="0.25">
      <c r="E1280" s="674" t="s">
        <v>3987</v>
      </c>
      <c r="F1280" s="674" t="s">
        <v>1238</v>
      </c>
      <c r="G1280" s="674" t="s">
        <v>1237</v>
      </c>
      <c r="H1280" s="674" t="s">
        <v>3988</v>
      </c>
      <c r="I1280" s="674" t="s">
        <v>3989</v>
      </c>
    </row>
    <row r="1281" spans="5:9" s="482" customFormat="1" x14ac:dyDescent="0.25">
      <c r="E1281" s="674" t="s">
        <v>3990</v>
      </c>
      <c r="F1281" s="674" t="s">
        <v>1238</v>
      </c>
      <c r="G1281" s="674" t="s">
        <v>1237</v>
      </c>
      <c r="H1281" s="674" t="s">
        <v>3991</v>
      </c>
      <c r="I1281" s="674" t="s">
        <v>3992</v>
      </c>
    </row>
    <row r="1282" spans="5:9" s="482" customFormat="1" x14ac:dyDescent="0.25">
      <c r="E1282" s="674" t="s">
        <v>3993</v>
      </c>
      <c r="F1282" s="674" t="s">
        <v>1238</v>
      </c>
      <c r="G1282" s="674" t="s">
        <v>1237</v>
      </c>
      <c r="H1282" s="674" t="s">
        <v>3994</v>
      </c>
      <c r="I1282" s="674" t="s">
        <v>3995</v>
      </c>
    </row>
    <row r="1283" spans="5:9" s="482" customFormat="1" x14ac:dyDescent="0.25">
      <c r="E1283" s="674" t="s">
        <v>3996</v>
      </c>
      <c r="F1283" s="674" t="s">
        <v>1238</v>
      </c>
      <c r="G1283" s="674" t="s">
        <v>1237</v>
      </c>
      <c r="H1283" s="674" t="s">
        <v>3997</v>
      </c>
      <c r="I1283" s="674" t="s">
        <v>3998</v>
      </c>
    </row>
    <row r="1284" spans="5:9" s="482" customFormat="1" x14ac:dyDescent="0.25">
      <c r="E1284" s="674" t="s">
        <v>3999</v>
      </c>
      <c r="F1284" s="674" t="s">
        <v>1238</v>
      </c>
      <c r="G1284" s="674" t="s">
        <v>1237</v>
      </c>
      <c r="H1284" s="674" t="s">
        <v>4000</v>
      </c>
      <c r="I1284" s="674" t="s">
        <v>4001</v>
      </c>
    </row>
    <row r="1285" spans="5:9" s="482" customFormat="1" x14ac:dyDescent="0.25">
      <c r="E1285" s="674" t="s">
        <v>4002</v>
      </c>
      <c r="F1285" s="674" t="s">
        <v>1238</v>
      </c>
      <c r="G1285" s="674" t="s">
        <v>1237</v>
      </c>
      <c r="H1285" s="674" t="s">
        <v>4003</v>
      </c>
      <c r="I1285" s="674" t="s">
        <v>4004</v>
      </c>
    </row>
    <row r="1286" spans="5:9" s="482" customFormat="1" x14ac:dyDescent="0.25">
      <c r="E1286" s="674" t="s">
        <v>4005</v>
      </c>
      <c r="F1286" s="674" t="s">
        <v>1238</v>
      </c>
      <c r="G1286" s="674" t="s">
        <v>1237</v>
      </c>
      <c r="H1286" s="674" t="s">
        <v>4006</v>
      </c>
      <c r="I1286" s="674" t="s">
        <v>4007</v>
      </c>
    </row>
    <row r="1287" spans="5:9" s="482" customFormat="1" x14ac:dyDescent="0.25">
      <c r="E1287" s="674" t="s">
        <v>4008</v>
      </c>
      <c r="F1287" s="674" t="s">
        <v>1238</v>
      </c>
      <c r="G1287" s="674" t="s">
        <v>1237</v>
      </c>
      <c r="H1287" s="674" t="s">
        <v>4009</v>
      </c>
      <c r="I1287" s="674" t="s">
        <v>4010</v>
      </c>
    </row>
    <row r="1288" spans="5:9" s="482" customFormat="1" x14ac:dyDescent="0.25">
      <c r="E1288" s="674" t="s">
        <v>4011</v>
      </c>
      <c r="F1288" s="674" t="s">
        <v>1238</v>
      </c>
      <c r="G1288" s="674" t="s">
        <v>1237</v>
      </c>
      <c r="H1288" s="674" t="s">
        <v>4012</v>
      </c>
      <c r="I1288" s="674" t="s">
        <v>4013</v>
      </c>
    </row>
    <row r="1289" spans="5:9" s="482" customFormat="1" x14ac:dyDescent="0.25">
      <c r="E1289" s="674" t="s">
        <v>4014</v>
      </c>
      <c r="F1289" s="674" t="s">
        <v>1238</v>
      </c>
      <c r="G1289" s="674" t="s">
        <v>1237</v>
      </c>
      <c r="H1289" s="674" t="s">
        <v>4015</v>
      </c>
      <c r="I1289" s="674" t="s">
        <v>4016</v>
      </c>
    </row>
    <row r="1290" spans="5:9" s="482" customFormat="1" x14ac:dyDescent="0.25">
      <c r="E1290" s="674" t="s">
        <v>4017</v>
      </c>
      <c r="F1290" s="674" t="s">
        <v>1238</v>
      </c>
      <c r="G1290" s="674" t="s">
        <v>1237</v>
      </c>
      <c r="H1290" s="674" t="s">
        <v>4018</v>
      </c>
      <c r="I1290" s="674" t="s">
        <v>4019</v>
      </c>
    </row>
    <row r="1291" spans="5:9" s="482" customFormat="1" x14ac:dyDescent="0.25">
      <c r="E1291" s="674" t="s">
        <v>4020</v>
      </c>
      <c r="F1291" s="674" t="s">
        <v>1238</v>
      </c>
      <c r="G1291" s="674" t="s">
        <v>1237</v>
      </c>
      <c r="H1291" s="674" t="s">
        <v>4021</v>
      </c>
      <c r="I1291" s="674" t="s">
        <v>4022</v>
      </c>
    </row>
    <row r="1292" spans="5:9" s="482" customFormat="1" x14ac:dyDescent="0.25">
      <c r="E1292" s="674" t="s">
        <v>4023</v>
      </c>
      <c r="F1292" s="674" t="s">
        <v>1238</v>
      </c>
      <c r="G1292" s="674" t="s">
        <v>1237</v>
      </c>
      <c r="H1292" s="674" t="s">
        <v>4024</v>
      </c>
      <c r="I1292" s="674" t="s">
        <v>4025</v>
      </c>
    </row>
    <row r="1293" spans="5:9" s="482" customFormat="1" x14ac:dyDescent="0.25">
      <c r="E1293" s="674" t="s">
        <v>4026</v>
      </c>
      <c r="F1293" s="674" t="s">
        <v>1238</v>
      </c>
      <c r="G1293" s="674" t="s">
        <v>1237</v>
      </c>
      <c r="H1293" s="674" t="s">
        <v>4027</v>
      </c>
      <c r="I1293" s="674" t="s">
        <v>4028</v>
      </c>
    </row>
    <row r="1294" spans="5:9" s="482" customFormat="1" x14ac:dyDescent="0.25">
      <c r="E1294" s="674" t="s">
        <v>4029</v>
      </c>
      <c r="F1294" s="674" t="s">
        <v>1238</v>
      </c>
      <c r="G1294" s="674" t="s">
        <v>1237</v>
      </c>
      <c r="H1294" s="674" t="s">
        <v>4030</v>
      </c>
      <c r="I1294" s="674" t="s">
        <v>4031</v>
      </c>
    </row>
    <row r="1295" spans="5:9" s="482" customFormat="1" x14ac:dyDescent="0.25">
      <c r="E1295" s="674" t="s">
        <v>4032</v>
      </c>
      <c r="F1295" s="674" t="s">
        <v>1238</v>
      </c>
      <c r="G1295" s="674" t="s">
        <v>1237</v>
      </c>
      <c r="H1295" s="674" t="s">
        <v>4033</v>
      </c>
      <c r="I1295" s="674" t="s">
        <v>4034</v>
      </c>
    </row>
    <row r="1296" spans="5:9" s="482" customFormat="1" x14ac:dyDescent="0.25">
      <c r="E1296" s="674" t="s">
        <v>4035</v>
      </c>
      <c r="F1296" s="674" t="s">
        <v>1238</v>
      </c>
      <c r="G1296" s="674" t="s">
        <v>1237</v>
      </c>
      <c r="H1296" s="674" t="s">
        <v>4036</v>
      </c>
      <c r="I1296" s="674" t="s">
        <v>4037</v>
      </c>
    </row>
    <row r="1297" spans="5:9" s="482" customFormat="1" x14ac:dyDescent="0.25">
      <c r="E1297" s="674" t="s">
        <v>4038</v>
      </c>
      <c r="F1297" s="674" t="s">
        <v>1238</v>
      </c>
      <c r="G1297" s="674" t="s">
        <v>1237</v>
      </c>
      <c r="H1297" s="674" t="s">
        <v>4039</v>
      </c>
      <c r="I1297" s="674" t="s">
        <v>4040</v>
      </c>
    </row>
    <row r="1298" spans="5:9" s="482" customFormat="1" x14ac:dyDescent="0.25">
      <c r="E1298" s="674" t="s">
        <v>4041</v>
      </c>
      <c r="F1298" s="674" t="s">
        <v>1238</v>
      </c>
      <c r="G1298" s="674" t="s">
        <v>1237</v>
      </c>
      <c r="H1298" s="674" t="s">
        <v>4042</v>
      </c>
      <c r="I1298" s="674" t="s">
        <v>4043</v>
      </c>
    </row>
    <row r="1299" spans="5:9" s="482" customFormat="1" x14ac:dyDescent="0.25">
      <c r="E1299" s="674" t="s">
        <v>4044</v>
      </c>
      <c r="F1299" s="674" t="s">
        <v>1238</v>
      </c>
      <c r="G1299" s="674" t="s">
        <v>1237</v>
      </c>
      <c r="H1299" s="674" t="s">
        <v>4045</v>
      </c>
      <c r="I1299" s="674" t="s">
        <v>4046</v>
      </c>
    </row>
    <row r="1300" spans="5:9" s="482" customFormat="1" x14ac:dyDescent="0.25">
      <c r="E1300" s="674" t="s">
        <v>4047</v>
      </c>
      <c r="F1300" s="674" t="s">
        <v>1238</v>
      </c>
      <c r="G1300" s="674" t="s">
        <v>1237</v>
      </c>
      <c r="H1300" s="674" t="s">
        <v>4048</v>
      </c>
      <c r="I1300" s="674" t="s">
        <v>4049</v>
      </c>
    </row>
    <row r="1301" spans="5:9" s="482" customFormat="1" x14ac:dyDescent="0.25">
      <c r="E1301" s="674" t="s">
        <v>4050</v>
      </c>
      <c r="F1301" s="674" t="s">
        <v>1238</v>
      </c>
      <c r="G1301" s="674" t="s">
        <v>1237</v>
      </c>
      <c r="H1301" s="674" t="s">
        <v>4051</v>
      </c>
      <c r="I1301" s="674" t="s">
        <v>4052</v>
      </c>
    </row>
    <row r="1302" spans="5:9" s="482" customFormat="1" x14ac:dyDescent="0.25">
      <c r="E1302" s="674" t="s">
        <v>4053</v>
      </c>
      <c r="F1302" s="674" t="s">
        <v>1238</v>
      </c>
      <c r="G1302" s="674" t="s">
        <v>1237</v>
      </c>
      <c r="H1302" s="674" t="s">
        <v>4054</v>
      </c>
      <c r="I1302" s="674" t="s">
        <v>4055</v>
      </c>
    </row>
    <row r="1303" spans="5:9" s="482" customFormat="1" x14ac:dyDescent="0.25">
      <c r="E1303" s="674" t="s">
        <v>4056</v>
      </c>
      <c r="F1303" s="674" t="s">
        <v>1238</v>
      </c>
      <c r="G1303" s="674" t="s">
        <v>1237</v>
      </c>
      <c r="H1303" s="674" t="s">
        <v>4057</v>
      </c>
      <c r="I1303" s="674" t="s">
        <v>4058</v>
      </c>
    </row>
    <row r="1304" spans="5:9" s="482" customFormat="1" x14ac:dyDescent="0.25">
      <c r="E1304" s="674" t="s">
        <v>4059</v>
      </c>
      <c r="F1304" s="674" t="s">
        <v>1238</v>
      </c>
      <c r="G1304" s="674" t="s">
        <v>1237</v>
      </c>
      <c r="H1304" s="674" t="s">
        <v>4060</v>
      </c>
      <c r="I1304" s="674" t="s">
        <v>4061</v>
      </c>
    </row>
    <row r="1305" spans="5:9" s="482" customFormat="1" x14ac:dyDescent="0.25">
      <c r="E1305" s="674" t="s">
        <v>4062</v>
      </c>
      <c r="F1305" s="674" t="s">
        <v>1238</v>
      </c>
      <c r="G1305" s="674" t="s">
        <v>1237</v>
      </c>
      <c r="H1305" s="674" t="s">
        <v>4063</v>
      </c>
      <c r="I1305" s="674" t="s">
        <v>4064</v>
      </c>
    </row>
    <row r="1306" spans="5:9" s="482" customFormat="1" x14ac:dyDescent="0.25">
      <c r="E1306" s="674" t="s">
        <v>4065</v>
      </c>
      <c r="F1306" s="674" t="s">
        <v>1238</v>
      </c>
      <c r="G1306" s="674" t="s">
        <v>1237</v>
      </c>
      <c r="H1306" s="674" t="s">
        <v>4066</v>
      </c>
      <c r="I1306" s="674" t="s">
        <v>4067</v>
      </c>
    </row>
    <row r="1307" spans="5:9" s="482" customFormat="1" x14ac:dyDescent="0.25">
      <c r="E1307" s="674" t="s">
        <v>4068</v>
      </c>
      <c r="F1307" s="674" t="s">
        <v>1238</v>
      </c>
      <c r="G1307" s="674" t="s">
        <v>1237</v>
      </c>
      <c r="H1307" s="674" t="s">
        <v>4069</v>
      </c>
      <c r="I1307" s="674" t="s">
        <v>4070</v>
      </c>
    </row>
    <row r="1308" spans="5:9" s="482" customFormat="1" x14ac:dyDescent="0.25">
      <c r="E1308" s="674" t="s">
        <v>4071</v>
      </c>
      <c r="F1308" s="674" t="s">
        <v>1238</v>
      </c>
      <c r="G1308" s="674" t="s">
        <v>1237</v>
      </c>
      <c r="H1308" s="674" t="s">
        <v>4072</v>
      </c>
      <c r="I1308" s="674" t="s">
        <v>4073</v>
      </c>
    </row>
    <row r="1309" spans="5:9" s="482" customFormat="1" x14ac:dyDescent="0.25">
      <c r="E1309" s="674" t="s">
        <v>4074</v>
      </c>
      <c r="F1309" s="674" t="s">
        <v>1238</v>
      </c>
      <c r="G1309" s="674" t="s">
        <v>1237</v>
      </c>
      <c r="H1309" s="674" t="s">
        <v>4075</v>
      </c>
      <c r="I1309" s="674" t="s">
        <v>4076</v>
      </c>
    </row>
    <row r="1310" spans="5:9" s="482" customFormat="1" x14ac:dyDescent="0.25">
      <c r="E1310" s="674" t="s">
        <v>4077</v>
      </c>
      <c r="F1310" s="674" t="s">
        <v>1238</v>
      </c>
      <c r="G1310" s="674" t="s">
        <v>1237</v>
      </c>
      <c r="H1310" s="674" t="s">
        <v>4078</v>
      </c>
      <c r="I1310" s="674" t="s">
        <v>4079</v>
      </c>
    </row>
    <row r="1311" spans="5:9" s="482" customFormat="1" x14ac:dyDescent="0.25">
      <c r="E1311" s="674" t="s">
        <v>4080</v>
      </c>
      <c r="F1311" s="674" t="s">
        <v>1238</v>
      </c>
      <c r="G1311" s="674" t="s">
        <v>1237</v>
      </c>
      <c r="H1311" s="674" t="s">
        <v>4081</v>
      </c>
      <c r="I1311" s="674" t="s">
        <v>4082</v>
      </c>
    </row>
    <row r="1312" spans="5:9" s="482" customFormat="1" x14ac:dyDescent="0.25">
      <c r="E1312" s="674" t="s">
        <v>4083</v>
      </c>
      <c r="F1312" s="674" t="s">
        <v>1238</v>
      </c>
      <c r="G1312" s="674" t="s">
        <v>1237</v>
      </c>
      <c r="H1312" s="674" t="s">
        <v>4084</v>
      </c>
      <c r="I1312" s="674" t="s">
        <v>4085</v>
      </c>
    </row>
    <row r="1313" spans="5:9" s="482" customFormat="1" x14ac:dyDescent="0.25">
      <c r="E1313" s="674" t="s">
        <v>4086</v>
      </c>
      <c r="F1313" s="674" t="s">
        <v>1238</v>
      </c>
      <c r="G1313" s="674" t="s">
        <v>1237</v>
      </c>
      <c r="H1313" s="674" t="s">
        <v>4087</v>
      </c>
      <c r="I1313" s="674" t="s">
        <v>4088</v>
      </c>
    </row>
    <row r="1314" spans="5:9" s="482" customFormat="1" x14ac:dyDescent="0.25">
      <c r="E1314" s="674" t="s">
        <v>4089</v>
      </c>
      <c r="F1314" s="674" t="s">
        <v>1238</v>
      </c>
      <c r="G1314" s="674" t="s">
        <v>1237</v>
      </c>
      <c r="H1314" s="674" t="s">
        <v>4090</v>
      </c>
      <c r="I1314" s="674" t="s">
        <v>4091</v>
      </c>
    </row>
    <row r="1315" spans="5:9" s="482" customFormat="1" x14ac:dyDescent="0.25">
      <c r="E1315" s="674" t="s">
        <v>4092</v>
      </c>
      <c r="F1315" s="674" t="s">
        <v>1238</v>
      </c>
      <c r="G1315" s="674" t="s">
        <v>1237</v>
      </c>
      <c r="H1315" s="674" t="s">
        <v>4093</v>
      </c>
      <c r="I1315" s="674" t="s">
        <v>4094</v>
      </c>
    </row>
    <row r="1316" spans="5:9" s="482" customFormat="1" x14ac:dyDescent="0.25">
      <c r="E1316" s="674" t="s">
        <v>4095</v>
      </c>
      <c r="F1316" s="674" t="s">
        <v>1238</v>
      </c>
      <c r="G1316" s="674" t="s">
        <v>1237</v>
      </c>
      <c r="H1316" s="674" t="s">
        <v>4096</v>
      </c>
      <c r="I1316" s="674" t="s">
        <v>4097</v>
      </c>
    </row>
    <row r="1317" spans="5:9" s="482" customFormat="1" x14ac:dyDescent="0.25">
      <c r="E1317" s="674" t="s">
        <v>4098</v>
      </c>
      <c r="F1317" s="674" t="s">
        <v>1238</v>
      </c>
      <c r="G1317" s="674" t="s">
        <v>1237</v>
      </c>
      <c r="H1317" s="674" t="s">
        <v>4099</v>
      </c>
      <c r="I1317" s="674" t="s">
        <v>4100</v>
      </c>
    </row>
    <row r="1318" spans="5:9" s="482" customFormat="1" x14ac:dyDescent="0.25">
      <c r="E1318" s="674" t="s">
        <v>4101</v>
      </c>
      <c r="F1318" s="674" t="s">
        <v>1238</v>
      </c>
      <c r="G1318" s="674" t="s">
        <v>1237</v>
      </c>
      <c r="H1318" s="674" t="s">
        <v>4102</v>
      </c>
      <c r="I1318" s="674" t="s">
        <v>4100</v>
      </c>
    </row>
    <row r="1319" spans="5:9" s="482" customFormat="1" x14ac:dyDescent="0.25">
      <c r="E1319" s="674" t="s">
        <v>4103</v>
      </c>
      <c r="F1319" s="674" t="s">
        <v>1238</v>
      </c>
      <c r="G1319" s="674" t="s">
        <v>1237</v>
      </c>
      <c r="H1319" s="674" t="s">
        <v>4104</v>
      </c>
      <c r="I1319" s="674" t="s">
        <v>4105</v>
      </c>
    </row>
    <row r="1320" spans="5:9" s="482" customFormat="1" x14ac:dyDescent="0.25">
      <c r="E1320" s="674" t="s">
        <v>4106</v>
      </c>
      <c r="F1320" s="674" t="s">
        <v>1238</v>
      </c>
      <c r="G1320" s="674" t="s">
        <v>1237</v>
      </c>
      <c r="H1320" s="674" t="s">
        <v>4107</v>
      </c>
      <c r="I1320" s="674" t="s">
        <v>4108</v>
      </c>
    </row>
    <row r="1321" spans="5:9" s="482" customFormat="1" x14ac:dyDescent="0.25">
      <c r="E1321" s="674" t="s">
        <v>4109</v>
      </c>
      <c r="F1321" s="674" t="s">
        <v>1238</v>
      </c>
      <c r="G1321" s="674" t="s">
        <v>1237</v>
      </c>
      <c r="H1321" s="674" t="s">
        <v>4110</v>
      </c>
      <c r="I1321" s="674" t="s">
        <v>4111</v>
      </c>
    </row>
    <row r="1322" spans="5:9" s="482" customFormat="1" x14ac:dyDescent="0.25">
      <c r="E1322" s="674" t="s">
        <v>4112</v>
      </c>
      <c r="F1322" s="674" t="s">
        <v>1238</v>
      </c>
      <c r="G1322" s="674" t="s">
        <v>1237</v>
      </c>
      <c r="H1322" s="674" t="s">
        <v>4113</v>
      </c>
      <c r="I1322" s="674" t="s">
        <v>4114</v>
      </c>
    </row>
    <row r="1323" spans="5:9" s="482" customFormat="1" x14ac:dyDescent="0.25">
      <c r="E1323" s="674" t="s">
        <v>4115</v>
      </c>
      <c r="F1323" s="674" t="s">
        <v>1238</v>
      </c>
      <c r="G1323" s="674" t="s">
        <v>1237</v>
      </c>
      <c r="H1323" s="674" t="s">
        <v>4116</v>
      </c>
      <c r="I1323" s="674" t="s">
        <v>4117</v>
      </c>
    </row>
    <row r="1324" spans="5:9" s="482" customFormat="1" x14ac:dyDescent="0.25">
      <c r="E1324" s="674" t="s">
        <v>4118</v>
      </c>
      <c r="F1324" s="674" t="s">
        <v>1238</v>
      </c>
      <c r="G1324" s="674" t="s">
        <v>1237</v>
      </c>
      <c r="H1324" s="674" t="s">
        <v>4119</v>
      </c>
      <c r="I1324" s="674" t="s">
        <v>4120</v>
      </c>
    </row>
    <row r="1325" spans="5:9" s="482" customFormat="1" x14ac:dyDescent="0.25">
      <c r="E1325" s="674" t="s">
        <v>4121</v>
      </c>
      <c r="F1325" s="674" t="s">
        <v>1238</v>
      </c>
      <c r="G1325" s="674" t="s">
        <v>1237</v>
      </c>
      <c r="H1325" s="674" t="s">
        <v>4122</v>
      </c>
      <c r="I1325" s="674" t="s">
        <v>4123</v>
      </c>
    </row>
    <row r="1326" spans="5:9" s="482" customFormat="1" x14ac:dyDescent="0.25">
      <c r="E1326" s="674" t="s">
        <v>4124</v>
      </c>
      <c r="F1326" s="674" t="s">
        <v>1238</v>
      </c>
      <c r="G1326" s="674" t="s">
        <v>1237</v>
      </c>
      <c r="H1326" s="674" t="s">
        <v>4125</v>
      </c>
      <c r="I1326" s="674" t="s">
        <v>4126</v>
      </c>
    </row>
    <row r="1327" spans="5:9" s="482" customFormat="1" x14ac:dyDescent="0.25">
      <c r="E1327" s="674" t="s">
        <v>4127</v>
      </c>
      <c r="F1327" s="674" t="s">
        <v>1238</v>
      </c>
      <c r="G1327" s="674" t="s">
        <v>1237</v>
      </c>
      <c r="H1327" s="674" t="s">
        <v>4128</v>
      </c>
      <c r="I1327" s="674" t="s">
        <v>4129</v>
      </c>
    </row>
    <row r="1328" spans="5:9" s="482" customFormat="1" x14ac:dyDescent="0.25">
      <c r="E1328" s="674" t="s">
        <v>4130</v>
      </c>
      <c r="F1328" s="674" t="s">
        <v>1238</v>
      </c>
      <c r="G1328" s="674" t="s">
        <v>1237</v>
      </c>
      <c r="H1328" s="674" t="s">
        <v>4131</v>
      </c>
      <c r="I1328" s="674" t="s">
        <v>4132</v>
      </c>
    </row>
    <row r="1329" spans="5:9" s="482" customFormat="1" x14ac:dyDescent="0.25">
      <c r="E1329" s="674" t="s">
        <v>4133</v>
      </c>
      <c r="F1329" s="674" t="s">
        <v>1238</v>
      </c>
      <c r="G1329" s="674" t="s">
        <v>1237</v>
      </c>
      <c r="H1329" s="674" t="s">
        <v>4134</v>
      </c>
      <c r="I1329" s="674" t="s">
        <v>4135</v>
      </c>
    </row>
    <row r="1330" spans="5:9" s="482" customFormat="1" x14ac:dyDescent="0.25">
      <c r="E1330" s="674" t="s">
        <v>4136</v>
      </c>
      <c r="F1330" s="674" t="s">
        <v>1238</v>
      </c>
      <c r="G1330" s="674" t="s">
        <v>1237</v>
      </c>
      <c r="H1330" s="674" t="s">
        <v>4137</v>
      </c>
      <c r="I1330" s="674" t="s">
        <v>4138</v>
      </c>
    </row>
    <row r="1331" spans="5:9" s="482" customFormat="1" x14ac:dyDescent="0.25">
      <c r="E1331" s="674" t="s">
        <v>4139</v>
      </c>
      <c r="F1331" s="674" t="s">
        <v>1238</v>
      </c>
      <c r="G1331" s="674" t="s">
        <v>1237</v>
      </c>
      <c r="H1331" s="674" t="s">
        <v>4140</v>
      </c>
      <c r="I1331" s="674" t="s">
        <v>4141</v>
      </c>
    </row>
    <row r="1332" spans="5:9" s="482" customFormat="1" x14ac:dyDescent="0.25">
      <c r="E1332" s="674" t="s">
        <v>4142</v>
      </c>
      <c r="F1332" s="674" t="s">
        <v>1238</v>
      </c>
      <c r="G1332" s="674" t="s">
        <v>1237</v>
      </c>
      <c r="H1332" s="674" t="s">
        <v>4143</v>
      </c>
      <c r="I1332" s="674" t="s">
        <v>4144</v>
      </c>
    </row>
    <row r="1333" spans="5:9" s="482" customFormat="1" x14ac:dyDescent="0.25">
      <c r="E1333" s="674" t="s">
        <v>4145</v>
      </c>
      <c r="F1333" s="674" t="s">
        <v>1238</v>
      </c>
      <c r="G1333" s="674" t="s">
        <v>1237</v>
      </c>
      <c r="H1333" s="674" t="s">
        <v>4146</v>
      </c>
      <c r="I1333" s="674" t="s">
        <v>4147</v>
      </c>
    </row>
    <row r="1334" spans="5:9" s="482" customFormat="1" x14ac:dyDescent="0.25">
      <c r="E1334" s="674" t="s">
        <v>4148</v>
      </c>
      <c r="F1334" s="674" t="s">
        <v>1238</v>
      </c>
      <c r="G1334" s="674" t="s">
        <v>1237</v>
      </c>
      <c r="H1334" s="674" t="s">
        <v>4149</v>
      </c>
      <c r="I1334" s="674" t="s">
        <v>4150</v>
      </c>
    </row>
    <row r="1335" spans="5:9" s="482" customFormat="1" x14ac:dyDescent="0.25">
      <c r="E1335" s="674" t="s">
        <v>4151</v>
      </c>
      <c r="F1335" s="674" t="s">
        <v>1238</v>
      </c>
      <c r="G1335" s="674" t="s">
        <v>1237</v>
      </c>
      <c r="H1335" s="674" t="s">
        <v>4152</v>
      </c>
      <c r="I1335" s="674" t="s">
        <v>4153</v>
      </c>
    </row>
    <row r="1336" spans="5:9" s="482" customFormat="1" x14ac:dyDescent="0.25">
      <c r="E1336" s="674" t="s">
        <v>4154</v>
      </c>
      <c r="F1336" s="674" t="s">
        <v>1238</v>
      </c>
      <c r="G1336" s="674" t="s">
        <v>1237</v>
      </c>
      <c r="H1336" s="674" t="s">
        <v>4155</v>
      </c>
      <c r="I1336" s="674" t="s">
        <v>4156</v>
      </c>
    </row>
    <row r="1337" spans="5:9" s="482" customFormat="1" x14ac:dyDescent="0.25">
      <c r="E1337" s="674" t="s">
        <v>4157</v>
      </c>
      <c r="F1337" s="674" t="s">
        <v>1238</v>
      </c>
      <c r="G1337" s="674" t="s">
        <v>1237</v>
      </c>
      <c r="H1337" s="674" t="s">
        <v>4158</v>
      </c>
      <c r="I1337" s="674" t="s">
        <v>4159</v>
      </c>
    </row>
    <row r="1338" spans="5:9" s="482" customFormat="1" x14ac:dyDescent="0.25">
      <c r="E1338" s="674" t="s">
        <v>4160</v>
      </c>
      <c r="F1338" s="674" t="s">
        <v>1238</v>
      </c>
      <c r="G1338" s="674" t="s">
        <v>1237</v>
      </c>
      <c r="H1338" s="674" t="s">
        <v>4161</v>
      </c>
      <c r="I1338" s="674" t="s">
        <v>4162</v>
      </c>
    </row>
    <row r="1339" spans="5:9" s="482" customFormat="1" x14ac:dyDescent="0.25">
      <c r="E1339" s="674" t="s">
        <v>4163</v>
      </c>
      <c r="F1339" s="674" t="s">
        <v>1238</v>
      </c>
      <c r="G1339" s="674" t="s">
        <v>1237</v>
      </c>
      <c r="H1339" s="674" t="s">
        <v>4164</v>
      </c>
      <c r="I1339" s="674" t="s">
        <v>4165</v>
      </c>
    </row>
    <row r="1340" spans="5:9" s="482" customFormat="1" x14ac:dyDescent="0.25">
      <c r="E1340" s="674" t="s">
        <v>4166</v>
      </c>
      <c r="F1340" s="674" t="s">
        <v>1238</v>
      </c>
      <c r="G1340" s="674" t="s">
        <v>1237</v>
      </c>
      <c r="H1340" s="674" t="s">
        <v>4167</v>
      </c>
      <c r="I1340" s="674" t="s">
        <v>4168</v>
      </c>
    </row>
    <row r="1341" spans="5:9" s="482" customFormat="1" x14ac:dyDescent="0.25">
      <c r="E1341" s="674" t="s">
        <v>4169</v>
      </c>
      <c r="F1341" s="674" t="s">
        <v>1238</v>
      </c>
      <c r="G1341" s="674" t="s">
        <v>1237</v>
      </c>
      <c r="H1341" s="674" t="s">
        <v>4170</v>
      </c>
      <c r="I1341" s="674" t="s">
        <v>4171</v>
      </c>
    </row>
    <row r="1342" spans="5:9" s="482" customFormat="1" x14ac:dyDescent="0.25">
      <c r="E1342" s="674" t="s">
        <v>4172</v>
      </c>
      <c r="F1342" s="674" t="s">
        <v>1238</v>
      </c>
      <c r="G1342" s="674" t="s">
        <v>1237</v>
      </c>
      <c r="H1342" s="674" t="s">
        <v>4173</v>
      </c>
      <c r="I1342" s="674" t="s">
        <v>4174</v>
      </c>
    </row>
    <row r="1343" spans="5:9" s="482" customFormat="1" x14ac:dyDescent="0.25">
      <c r="E1343" s="674" t="s">
        <v>4175</v>
      </c>
      <c r="F1343" s="674" t="s">
        <v>1238</v>
      </c>
      <c r="G1343" s="674" t="s">
        <v>1237</v>
      </c>
      <c r="H1343" s="674" t="s">
        <v>4176</v>
      </c>
      <c r="I1343" s="674" t="s">
        <v>4177</v>
      </c>
    </row>
    <row r="1344" spans="5:9" s="482" customFormat="1" x14ac:dyDescent="0.25">
      <c r="E1344" s="674" t="s">
        <v>4178</v>
      </c>
      <c r="F1344" s="674" t="s">
        <v>1238</v>
      </c>
      <c r="G1344" s="674" t="s">
        <v>1237</v>
      </c>
      <c r="H1344" s="674" t="s">
        <v>4179</v>
      </c>
      <c r="I1344" s="674" t="s">
        <v>4180</v>
      </c>
    </row>
    <row r="1345" spans="5:9" s="482" customFormat="1" x14ac:dyDescent="0.25">
      <c r="E1345" s="674" t="s">
        <v>4181</v>
      </c>
      <c r="F1345" s="674" t="s">
        <v>1238</v>
      </c>
      <c r="G1345" s="674" t="s">
        <v>1237</v>
      </c>
      <c r="H1345" s="674" t="s">
        <v>4182</v>
      </c>
      <c r="I1345" s="674" t="s">
        <v>4183</v>
      </c>
    </row>
    <row r="1346" spans="5:9" s="482" customFormat="1" x14ac:dyDescent="0.25">
      <c r="E1346" s="674" t="s">
        <v>4184</v>
      </c>
      <c r="F1346" s="674" t="s">
        <v>1238</v>
      </c>
      <c r="G1346" s="674" t="s">
        <v>1237</v>
      </c>
      <c r="H1346" s="674" t="s">
        <v>4185</v>
      </c>
      <c r="I1346" s="674" t="s">
        <v>4186</v>
      </c>
    </row>
    <row r="1347" spans="5:9" s="482" customFormat="1" x14ac:dyDescent="0.25">
      <c r="E1347" s="674" t="s">
        <v>4187</v>
      </c>
      <c r="F1347" s="674" t="s">
        <v>1238</v>
      </c>
      <c r="G1347" s="674" t="s">
        <v>1237</v>
      </c>
      <c r="H1347" s="674" t="s">
        <v>4188</v>
      </c>
      <c r="I1347" s="674" t="s">
        <v>4189</v>
      </c>
    </row>
    <row r="1348" spans="5:9" s="482" customFormat="1" x14ac:dyDescent="0.25">
      <c r="E1348" s="674" t="s">
        <v>4190</v>
      </c>
      <c r="F1348" s="674" t="s">
        <v>1238</v>
      </c>
      <c r="G1348" s="674" t="s">
        <v>1237</v>
      </c>
      <c r="H1348" s="674" t="s">
        <v>4191</v>
      </c>
      <c r="I1348" s="674" t="s">
        <v>4192</v>
      </c>
    </row>
    <row r="1349" spans="5:9" s="482" customFormat="1" x14ac:dyDescent="0.25">
      <c r="E1349" s="674" t="s">
        <v>4193</v>
      </c>
      <c r="F1349" s="674" t="s">
        <v>1238</v>
      </c>
      <c r="G1349" s="674" t="s">
        <v>1237</v>
      </c>
      <c r="H1349" s="674" t="s">
        <v>4194</v>
      </c>
      <c r="I1349" s="674" t="s">
        <v>4195</v>
      </c>
    </row>
    <row r="1350" spans="5:9" s="482" customFormat="1" x14ac:dyDescent="0.25">
      <c r="E1350" s="674" t="s">
        <v>4196</v>
      </c>
      <c r="F1350" s="674" t="s">
        <v>1238</v>
      </c>
      <c r="G1350" s="674" t="s">
        <v>1237</v>
      </c>
      <c r="H1350" s="674" t="s">
        <v>4197</v>
      </c>
      <c r="I1350" s="674" t="s">
        <v>4198</v>
      </c>
    </row>
    <row r="1351" spans="5:9" s="482" customFormat="1" x14ac:dyDescent="0.25">
      <c r="E1351" s="674" t="s">
        <v>4199</v>
      </c>
      <c r="F1351" s="674" t="s">
        <v>1238</v>
      </c>
      <c r="G1351" s="674" t="s">
        <v>1237</v>
      </c>
      <c r="H1351" s="674" t="s">
        <v>4200</v>
      </c>
      <c r="I1351" s="674" t="s">
        <v>4201</v>
      </c>
    </row>
    <row r="1352" spans="5:9" s="482" customFormat="1" x14ac:dyDescent="0.25">
      <c r="E1352" s="674" t="s">
        <v>4202</v>
      </c>
      <c r="F1352" s="674" t="s">
        <v>1238</v>
      </c>
      <c r="G1352" s="674" t="s">
        <v>1237</v>
      </c>
      <c r="H1352" s="674" t="s">
        <v>4203</v>
      </c>
      <c r="I1352" s="674" t="s">
        <v>4204</v>
      </c>
    </row>
    <row r="1353" spans="5:9" s="482" customFormat="1" x14ac:dyDescent="0.25">
      <c r="E1353" s="674" t="s">
        <v>4205</v>
      </c>
      <c r="F1353" s="674" t="s">
        <v>1238</v>
      </c>
      <c r="G1353" s="674" t="s">
        <v>1237</v>
      </c>
      <c r="H1353" s="674" t="s">
        <v>4206</v>
      </c>
      <c r="I1353" s="674" t="s">
        <v>4207</v>
      </c>
    </row>
    <row r="1354" spans="5:9" s="482" customFormat="1" x14ac:dyDescent="0.25">
      <c r="E1354" s="674" t="s">
        <v>4208</v>
      </c>
      <c r="F1354" s="674" t="s">
        <v>1238</v>
      </c>
      <c r="G1354" s="674" t="s">
        <v>1237</v>
      </c>
      <c r="H1354" s="674" t="s">
        <v>4209</v>
      </c>
      <c r="I1354" s="674" t="s">
        <v>4210</v>
      </c>
    </row>
    <row r="1355" spans="5:9" s="482" customFormat="1" x14ac:dyDescent="0.25">
      <c r="E1355" s="674" t="s">
        <v>4211</v>
      </c>
      <c r="F1355" s="674" t="s">
        <v>1238</v>
      </c>
      <c r="G1355" s="674" t="s">
        <v>1237</v>
      </c>
      <c r="H1355" s="674" t="s">
        <v>4212</v>
      </c>
      <c r="I1355" s="674" t="s">
        <v>4213</v>
      </c>
    </row>
    <row r="1356" spans="5:9" s="482" customFormat="1" x14ac:dyDescent="0.25">
      <c r="E1356" s="674" t="s">
        <v>4214</v>
      </c>
      <c r="F1356" s="674" t="s">
        <v>1238</v>
      </c>
      <c r="G1356" s="674" t="s">
        <v>1237</v>
      </c>
      <c r="H1356" s="674" t="s">
        <v>4215</v>
      </c>
      <c r="I1356" s="674" t="s">
        <v>4216</v>
      </c>
    </row>
    <row r="1357" spans="5:9" s="482" customFormat="1" x14ac:dyDescent="0.25">
      <c r="E1357" s="674" t="s">
        <v>4217</v>
      </c>
      <c r="F1357" s="674" t="s">
        <v>1238</v>
      </c>
      <c r="G1357" s="674" t="s">
        <v>1237</v>
      </c>
      <c r="H1357" s="674" t="s">
        <v>4218</v>
      </c>
      <c r="I1357" s="674" t="s">
        <v>4219</v>
      </c>
    </row>
    <row r="1358" spans="5:9" s="482" customFormat="1" x14ac:dyDescent="0.25">
      <c r="E1358" s="674" t="s">
        <v>4220</v>
      </c>
      <c r="F1358" s="674" t="s">
        <v>1238</v>
      </c>
      <c r="G1358" s="674" t="s">
        <v>1237</v>
      </c>
      <c r="H1358" s="674" t="s">
        <v>4221</v>
      </c>
      <c r="I1358" s="674" t="s">
        <v>4222</v>
      </c>
    </row>
    <row r="1359" spans="5:9" s="482" customFormat="1" x14ac:dyDescent="0.25">
      <c r="E1359" s="674" t="s">
        <v>4223</v>
      </c>
      <c r="F1359" s="674" t="s">
        <v>1238</v>
      </c>
      <c r="G1359" s="674" t="s">
        <v>1237</v>
      </c>
      <c r="H1359" s="674" t="s">
        <v>4224</v>
      </c>
      <c r="I1359" s="674" t="s">
        <v>4225</v>
      </c>
    </row>
    <row r="1360" spans="5:9" s="482" customFormat="1" x14ac:dyDescent="0.25">
      <c r="E1360" s="674" t="s">
        <v>4226</v>
      </c>
      <c r="F1360" s="674" t="s">
        <v>1238</v>
      </c>
      <c r="G1360" s="674" t="s">
        <v>1237</v>
      </c>
      <c r="H1360" s="674" t="s">
        <v>4227</v>
      </c>
      <c r="I1360" s="674" t="s">
        <v>4228</v>
      </c>
    </row>
    <row r="1361" spans="1:9" s="482" customFormat="1" x14ac:dyDescent="0.25">
      <c r="E1361" s="674" t="s">
        <v>4229</v>
      </c>
      <c r="F1361" s="674" t="s">
        <v>1238</v>
      </c>
      <c r="G1361" s="674" t="s">
        <v>1237</v>
      </c>
      <c r="H1361" s="674" t="s">
        <v>4230</v>
      </c>
      <c r="I1361" s="674" t="s">
        <v>4231</v>
      </c>
    </row>
    <row r="1362" spans="1:9" s="482" customFormat="1" x14ac:dyDescent="0.25">
      <c r="E1362" s="674" t="s">
        <v>4232</v>
      </c>
      <c r="F1362" s="674" t="s">
        <v>1238</v>
      </c>
      <c r="G1362" s="674" t="s">
        <v>1237</v>
      </c>
      <c r="H1362" s="674" t="s">
        <v>4233</v>
      </c>
      <c r="I1362" s="674" t="s">
        <v>4234</v>
      </c>
    </row>
    <row r="1363" spans="1:9" s="482" customFormat="1" x14ac:dyDescent="0.25">
      <c r="E1363" s="674" t="s">
        <v>4235</v>
      </c>
      <c r="F1363" s="674" t="s">
        <v>1238</v>
      </c>
      <c r="G1363" s="674" t="s">
        <v>1237</v>
      </c>
      <c r="H1363" s="674" t="s">
        <v>4236</v>
      </c>
      <c r="I1363" s="674" t="s">
        <v>4237</v>
      </c>
    </row>
    <row r="1364" spans="1:9" s="482" customFormat="1" x14ac:dyDescent="0.25">
      <c r="E1364" s="674" t="s">
        <v>4238</v>
      </c>
      <c r="F1364" s="674" t="s">
        <v>1238</v>
      </c>
      <c r="G1364" s="674" t="s">
        <v>1237</v>
      </c>
      <c r="H1364" s="674" t="s">
        <v>4239</v>
      </c>
      <c r="I1364" s="674" t="s">
        <v>4240</v>
      </c>
    </row>
    <row r="1365" spans="1:9" s="482" customFormat="1" x14ac:dyDescent="0.25">
      <c r="E1365" s="674" t="s">
        <v>4241</v>
      </c>
      <c r="F1365" s="674" t="s">
        <v>1238</v>
      </c>
      <c r="G1365" s="674" t="s">
        <v>1237</v>
      </c>
      <c r="H1365" s="674" t="s">
        <v>4242</v>
      </c>
      <c r="I1365" s="674" t="s">
        <v>4243</v>
      </c>
    </row>
    <row r="1366" spans="1:9" s="482" customFormat="1" x14ac:dyDescent="0.25">
      <c r="E1366" s="674" t="s">
        <v>4244</v>
      </c>
      <c r="F1366" s="674" t="s">
        <v>1238</v>
      </c>
      <c r="G1366" s="674" t="s">
        <v>1237</v>
      </c>
      <c r="H1366" s="674" t="s">
        <v>4245</v>
      </c>
      <c r="I1366" s="674" t="s">
        <v>4246</v>
      </c>
    </row>
    <row r="1367" spans="1:9" s="482" customFormat="1" x14ac:dyDescent="0.25">
      <c r="E1367" s="674" t="s">
        <v>4247</v>
      </c>
      <c r="F1367" s="674" t="s">
        <v>1238</v>
      </c>
      <c r="G1367" s="674" t="s">
        <v>1237</v>
      </c>
      <c r="H1367" s="674" t="s">
        <v>4248</v>
      </c>
      <c r="I1367" s="674" t="s">
        <v>4249</v>
      </c>
    </row>
    <row r="1368" spans="1:9" s="482" customFormat="1" x14ac:dyDescent="0.25">
      <c r="E1368" s="674" t="s">
        <v>4250</v>
      </c>
      <c r="F1368" s="674" t="s">
        <v>1238</v>
      </c>
      <c r="G1368" s="674" t="s">
        <v>1237</v>
      </c>
      <c r="H1368" s="674" t="s">
        <v>4251</v>
      </c>
      <c r="I1368" s="674" t="s">
        <v>4252</v>
      </c>
    </row>
    <row r="1369" spans="1:9" s="482" customFormat="1" x14ac:dyDescent="0.25">
      <c r="E1369" s="674" t="s">
        <v>4253</v>
      </c>
      <c r="F1369" s="674" t="s">
        <v>1238</v>
      </c>
      <c r="G1369" s="674" t="s">
        <v>1237</v>
      </c>
      <c r="H1369" s="674" t="s">
        <v>4254</v>
      </c>
      <c r="I1369" s="674" t="s">
        <v>4255</v>
      </c>
    </row>
    <row r="1370" spans="1:9" s="482" customFormat="1" x14ac:dyDescent="0.25">
      <c r="E1370" s="674" t="s">
        <v>4256</v>
      </c>
      <c r="F1370" s="674" t="s">
        <v>1238</v>
      </c>
      <c r="G1370" s="674" t="s">
        <v>1237</v>
      </c>
      <c r="H1370" s="674" t="s">
        <v>4257</v>
      </c>
      <c r="I1370" s="674" t="s">
        <v>4258</v>
      </c>
    </row>
    <row r="1371" spans="1:9" s="482" customFormat="1" x14ac:dyDescent="0.25">
      <c r="A1371" s="166"/>
      <c r="B1371" s="166"/>
      <c r="C1371" s="166"/>
      <c r="D1371" s="166"/>
      <c r="E1371" s="674" t="s">
        <v>4259</v>
      </c>
      <c r="F1371" s="674" t="s">
        <v>1238</v>
      </c>
      <c r="G1371" s="674" t="s">
        <v>1237</v>
      </c>
      <c r="H1371" s="674" t="s">
        <v>4260</v>
      </c>
      <c r="I1371" s="674" t="s">
        <v>4261</v>
      </c>
    </row>
    <row r="1372" spans="1:9" s="166" customFormat="1" x14ac:dyDescent="0.25">
      <c r="E1372" s="674" t="s">
        <v>4262</v>
      </c>
      <c r="F1372" s="674" t="s">
        <v>1238</v>
      </c>
      <c r="G1372" s="674" t="s">
        <v>1237</v>
      </c>
      <c r="H1372" s="674" t="s">
        <v>4263</v>
      </c>
      <c r="I1372" s="674" t="s">
        <v>4264</v>
      </c>
    </row>
    <row r="1373" spans="1:9" s="166" customFormat="1" x14ac:dyDescent="0.25">
      <c r="A1373" s="482"/>
      <c r="B1373" s="482"/>
      <c r="C1373" s="482"/>
      <c r="D1373" s="482"/>
      <c r="E1373" s="674" t="s">
        <v>4265</v>
      </c>
      <c r="F1373" s="674" t="s">
        <v>1238</v>
      </c>
      <c r="G1373" s="674" t="s">
        <v>1237</v>
      </c>
      <c r="H1373" s="674" t="s">
        <v>4266</v>
      </c>
      <c r="I1373" s="674" t="s">
        <v>4267</v>
      </c>
    </row>
    <row r="1374" spans="1:9" s="482" customFormat="1" x14ac:dyDescent="0.25">
      <c r="E1374" s="674" t="s">
        <v>4268</v>
      </c>
      <c r="F1374" s="674" t="s">
        <v>1238</v>
      </c>
      <c r="G1374" s="674" t="s">
        <v>1237</v>
      </c>
      <c r="H1374" s="674" t="s">
        <v>4269</v>
      </c>
      <c r="I1374" s="674" t="s">
        <v>4270</v>
      </c>
    </row>
    <row r="1375" spans="1:9" s="482" customFormat="1" x14ac:dyDescent="0.25">
      <c r="E1375" s="674" t="s">
        <v>4271</v>
      </c>
      <c r="F1375" s="674" t="s">
        <v>1238</v>
      </c>
      <c r="G1375" s="674" t="s">
        <v>1237</v>
      </c>
      <c r="H1375" s="674" t="s">
        <v>4272</v>
      </c>
      <c r="I1375" s="674" t="s">
        <v>4273</v>
      </c>
    </row>
    <row r="1376" spans="1:9" s="482" customFormat="1" x14ac:dyDescent="0.25">
      <c r="E1376" s="674" t="s">
        <v>4274</v>
      </c>
      <c r="F1376" s="674" t="s">
        <v>1238</v>
      </c>
      <c r="G1376" s="674" t="s">
        <v>1237</v>
      </c>
      <c r="H1376" s="674" t="s">
        <v>4275</v>
      </c>
      <c r="I1376" s="674" t="s">
        <v>4276</v>
      </c>
    </row>
    <row r="1377" spans="5:9" s="482" customFormat="1" x14ac:dyDescent="0.25">
      <c r="E1377" s="674" t="s">
        <v>4277</v>
      </c>
      <c r="F1377" s="674" t="s">
        <v>1238</v>
      </c>
      <c r="G1377" s="674" t="s">
        <v>1237</v>
      </c>
      <c r="H1377" s="674" t="s">
        <v>4278</v>
      </c>
      <c r="I1377" s="674" t="s">
        <v>4279</v>
      </c>
    </row>
    <row r="1378" spans="5:9" s="482" customFormat="1" x14ac:dyDescent="0.25">
      <c r="E1378" s="674" t="s">
        <v>4280</v>
      </c>
      <c r="F1378" s="674" t="s">
        <v>1238</v>
      </c>
      <c r="G1378" s="674" t="s">
        <v>1237</v>
      </c>
      <c r="H1378" s="674" t="s">
        <v>4281</v>
      </c>
      <c r="I1378" s="674" t="s">
        <v>4282</v>
      </c>
    </row>
    <row r="1379" spans="5:9" s="482" customFormat="1" x14ac:dyDescent="0.25">
      <c r="E1379" s="674" t="s">
        <v>4283</v>
      </c>
      <c r="F1379" s="674" t="s">
        <v>1238</v>
      </c>
      <c r="G1379" s="674" t="s">
        <v>1237</v>
      </c>
      <c r="H1379" s="674" t="s">
        <v>4284</v>
      </c>
      <c r="I1379" s="674" t="s">
        <v>4285</v>
      </c>
    </row>
    <row r="1380" spans="5:9" s="482" customFormat="1" x14ac:dyDescent="0.25">
      <c r="E1380" s="674" t="s">
        <v>4286</v>
      </c>
      <c r="F1380" s="674" t="s">
        <v>1238</v>
      </c>
      <c r="G1380" s="674" t="s">
        <v>1237</v>
      </c>
      <c r="H1380" s="674" t="s">
        <v>4287</v>
      </c>
      <c r="I1380" s="674" t="s">
        <v>4288</v>
      </c>
    </row>
    <row r="1381" spans="5:9" s="482" customFormat="1" x14ac:dyDescent="0.25">
      <c r="E1381" s="674" t="s">
        <v>4289</v>
      </c>
      <c r="F1381" s="674" t="s">
        <v>1238</v>
      </c>
      <c r="G1381" s="674" t="s">
        <v>1237</v>
      </c>
      <c r="H1381" s="674" t="s">
        <v>4290</v>
      </c>
      <c r="I1381" s="674" t="s">
        <v>4291</v>
      </c>
    </row>
    <row r="1382" spans="5:9" s="482" customFormat="1" x14ac:dyDescent="0.25">
      <c r="E1382" s="674" t="s">
        <v>4292</v>
      </c>
      <c r="F1382" s="674" t="s">
        <v>1238</v>
      </c>
      <c r="G1382" s="674" t="s">
        <v>1237</v>
      </c>
      <c r="H1382" s="674" t="s">
        <v>4293</v>
      </c>
      <c r="I1382" s="674" t="s">
        <v>4294</v>
      </c>
    </row>
    <row r="1383" spans="5:9" s="482" customFormat="1" x14ac:dyDescent="0.25">
      <c r="E1383" s="674" t="s">
        <v>4295</v>
      </c>
      <c r="F1383" s="674" t="s">
        <v>1238</v>
      </c>
      <c r="G1383" s="674" t="s">
        <v>1237</v>
      </c>
      <c r="H1383" s="674" t="s">
        <v>4296</v>
      </c>
      <c r="I1383" s="674" t="s">
        <v>4297</v>
      </c>
    </row>
    <row r="1384" spans="5:9" s="482" customFormat="1" x14ac:dyDescent="0.25">
      <c r="E1384" s="674" t="s">
        <v>4298</v>
      </c>
      <c r="F1384" s="674" t="s">
        <v>1238</v>
      </c>
      <c r="G1384" s="674" t="s">
        <v>1237</v>
      </c>
      <c r="H1384" s="674" t="s">
        <v>4299</v>
      </c>
      <c r="I1384" s="674" t="s">
        <v>4300</v>
      </c>
    </row>
    <row r="1385" spans="5:9" s="482" customFormat="1" x14ac:dyDescent="0.25">
      <c r="E1385" s="674" t="s">
        <v>4301</v>
      </c>
      <c r="F1385" s="674" t="s">
        <v>1238</v>
      </c>
      <c r="G1385" s="674" t="s">
        <v>1237</v>
      </c>
      <c r="H1385" s="674" t="s">
        <v>4302</v>
      </c>
      <c r="I1385" s="674" t="s">
        <v>4303</v>
      </c>
    </row>
    <row r="1386" spans="5:9" s="482" customFormat="1" x14ac:dyDescent="0.25">
      <c r="E1386" s="674" t="s">
        <v>4304</v>
      </c>
      <c r="F1386" s="674" t="s">
        <v>1238</v>
      </c>
      <c r="G1386" s="674" t="s">
        <v>1237</v>
      </c>
      <c r="H1386" s="674" t="s">
        <v>4305</v>
      </c>
      <c r="I1386" s="674" t="s">
        <v>4306</v>
      </c>
    </row>
    <row r="1387" spans="5:9" s="482" customFormat="1" x14ac:dyDescent="0.25">
      <c r="E1387" s="674" t="s">
        <v>4307</v>
      </c>
      <c r="F1387" s="674" t="s">
        <v>1238</v>
      </c>
      <c r="G1387" s="674" t="s">
        <v>1237</v>
      </c>
      <c r="H1387" s="674" t="s">
        <v>4308</v>
      </c>
      <c r="I1387" s="674" t="s">
        <v>4309</v>
      </c>
    </row>
    <row r="1388" spans="5:9" s="482" customFormat="1" x14ac:dyDescent="0.25">
      <c r="E1388" s="674" t="s">
        <v>4310</v>
      </c>
      <c r="F1388" s="674" t="s">
        <v>1238</v>
      </c>
      <c r="G1388" s="674" t="s">
        <v>1237</v>
      </c>
      <c r="H1388" s="674" t="s">
        <v>4311</v>
      </c>
      <c r="I1388" s="674" t="s">
        <v>4312</v>
      </c>
    </row>
    <row r="1389" spans="5:9" s="482" customFormat="1" x14ac:dyDescent="0.25">
      <c r="E1389" s="674" t="s">
        <v>4313</v>
      </c>
      <c r="F1389" s="674" t="s">
        <v>1238</v>
      </c>
      <c r="G1389" s="674" t="s">
        <v>1237</v>
      </c>
      <c r="H1389" s="674" t="s">
        <v>4314</v>
      </c>
      <c r="I1389" s="674" t="s">
        <v>4315</v>
      </c>
    </row>
    <row r="1390" spans="5:9" s="482" customFormat="1" x14ac:dyDescent="0.25">
      <c r="E1390" s="674" t="s">
        <v>4316</v>
      </c>
      <c r="F1390" s="674" t="s">
        <v>1238</v>
      </c>
      <c r="G1390" s="674" t="s">
        <v>1237</v>
      </c>
      <c r="H1390" s="674" t="s">
        <v>4317</v>
      </c>
      <c r="I1390" s="674" t="s">
        <v>4318</v>
      </c>
    </row>
    <row r="1391" spans="5:9" s="482" customFormat="1" x14ac:dyDescent="0.25">
      <c r="E1391" s="674" t="s">
        <v>4319</v>
      </c>
      <c r="F1391" s="674" t="s">
        <v>1238</v>
      </c>
      <c r="G1391" s="674" t="s">
        <v>1237</v>
      </c>
      <c r="H1391" s="674" t="s">
        <v>4320</v>
      </c>
      <c r="I1391" s="674" t="s">
        <v>4321</v>
      </c>
    </row>
    <row r="1392" spans="5:9" s="482" customFormat="1" x14ac:dyDescent="0.25">
      <c r="E1392" s="674" t="s">
        <v>4322</v>
      </c>
      <c r="F1392" s="674" t="s">
        <v>1238</v>
      </c>
      <c r="G1392" s="674" t="s">
        <v>1237</v>
      </c>
      <c r="H1392" s="674" t="s">
        <v>4323</v>
      </c>
      <c r="I1392" s="674" t="s">
        <v>4324</v>
      </c>
    </row>
    <row r="1393" spans="5:9" s="482" customFormat="1" x14ac:dyDescent="0.25">
      <c r="E1393" s="674" t="s">
        <v>4325</v>
      </c>
      <c r="F1393" s="674" t="s">
        <v>1238</v>
      </c>
      <c r="G1393" s="674" t="s">
        <v>1237</v>
      </c>
      <c r="H1393" s="674" t="s">
        <v>4326</v>
      </c>
      <c r="I1393" s="674" t="s">
        <v>4327</v>
      </c>
    </row>
    <row r="1394" spans="5:9" s="482" customFormat="1" x14ac:dyDescent="0.25">
      <c r="E1394" s="674" t="s">
        <v>4328</v>
      </c>
      <c r="F1394" s="674" t="s">
        <v>1238</v>
      </c>
      <c r="G1394" s="674" t="s">
        <v>1237</v>
      </c>
      <c r="H1394" s="674" t="s">
        <v>4329</v>
      </c>
      <c r="I1394" s="674" t="s">
        <v>4330</v>
      </c>
    </row>
    <row r="1395" spans="5:9" s="482" customFormat="1" x14ac:dyDescent="0.25">
      <c r="E1395" s="674" t="s">
        <v>4331</v>
      </c>
      <c r="F1395" s="674" t="s">
        <v>1238</v>
      </c>
      <c r="G1395" s="674" t="s">
        <v>1237</v>
      </c>
      <c r="H1395" s="674" t="s">
        <v>4332</v>
      </c>
      <c r="I1395" s="674" t="s">
        <v>4333</v>
      </c>
    </row>
    <row r="1396" spans="5:9" s="482" customFormat="1" x14ac:dyDescent="0.25">
      <c r="E1396" s="674" t="s">
        <v>4334</v>
      </c>
      <c r="F1396" s="674" t="s">
        <v>1238</v>
      </c>
      <c r="G1396" s="674" t="s">
        <v>1237</v>
      </c>
      <c r="H1396" s="674" t="s">
        <v>4335</v>
      </c>
      <c r="I1396" s="674" t="s">
        <v>4336</v>
      </c>
    </row>
    <row r="1397" spans="5:9" s="482" customFormat="1" x14ac:dyDescent="0.25">
      <c r="E1397" s="674" t="s">
        <v>4337</v>
      </c>
      <c r="F1397" s="674" t="s">
        <v>1238</v>
      </c>
      <c r="G1397" s="674" t="s">
        <v>1237</v>
      </c>
      <c r="H1397" s="674" t="s">
        <v>4338</v>
      </c>
      <c r="I1397" s="674" t="s">
        <v>4339</v>
      </c>
    </row>
    <row r="1398" spans="5:9" s="482" customFormat="1" x14ac:dyDescent="0.25">
      <c r="E1398" s="674" t="s">
        <v>4340</v>
      </c>
      <c r="F1398" s="674" t="s">
        <v>1238</v>
      </c>
      <c r="G1398" s="674" t="s">
        <v>1237</v>
      </c>
      <c r="H1398" s="674" t="s">
        <v>4341</v>
      </c>
      <c r="I1398" s="674" t="s">
        <v>4342</v>
      </c>
    </row>
    <row r="1399" spans="5:9" s="482" customFormat="1" x14ac:dyDescent="0.25">
      <c r="E1399" s="674" t="s">
        <v>4343</v>
      </c>
      <c r="F1399" s="674" t="s">
        <v>1238</v>
      </c>
      <c r="G1399" s="674" t="s">
        <v>1237</v>
      </c>
      <c r="H1399" s="674" t="s">
        <v>4344</v>
      </c>
      <c r="I1399" s="674" t="s">
        <v>4345</v>
      </c>
    </row>
    <row r="1400" spans="5:9" s="482" customFormat="1" x14ac:dyDescent="0.25">
      <c r="E1400" s="674" t="s">
        <v>4346</v>
      </c>
      <c r="F1400" s="674" t="s">
        <v>1238</v>
      </c>
      <c r="G1400" s="674" t="s">
        <v>1237</v>
      </c>
      <c r="H1400" s="674" t="s">
        <v>4347</v>
      </c>
      <c r="I1400" s="674" t="s">
        <v>4348</v>
      </c>
    </row>
    <row r="1401" spans="5:9" s="482" customFormat="1" x14ac:dyDescent="0.25">
      <c r="E1401" s="674" t="s">
        <v>4349</v>
      </c>
      <c r="F1401" s="674" t="s">
        <v>1238</v>
      </c>
      <c r="G1401" s="674" t="s">
        <v>1237</v>
      </c>
      <c r="H1401" s="674" t="s">
        <v>4350</v>
      </c>
      <c r="I1401" s="674" t="s">
        <v>4351</v>
      </c>
    </row>
    <row r="1402" spans="5:9" s="482" customFormat="1" x14ac:dyDescent="0.25">
      <c r="E1402" s="674" t="s">
        <v>4352</v>
      </c>
      <c r="F1402" s="674" t="s">
        <v>1238</v>
      </c>
      <c r="G1402" s="674" t="s">
        <v>1237</v>
      </c>
      <c r="H1402" s="674" t="s">
        <v>4353</v>
      </c>
      <c r="I1402" s="674" t="s">
        <v>4354</v>
      </c>
    </row>
    <row r="1403" spans="5:9" s="482" customFormat="1" x14ac:dyDescent="0.25">
      <c r="E1403" s="674" t="s">
        <v>4355</v>
      </c>
      <c r="F1403" s="674" t="s">
        <v>1238</v>
      </c>
      <c r="G1403" s="674" t="s">
        <v>1237</v>
      </c>
      <c r="H1403" s="674" t="s">
        <v>4356</v>
      </c>
      <c r="I1403" s="674" t="s">
        <v>4357</v>
      </c>
    </row>
    <row r="1404" spans="5:9" s="482" customFormat="1" x14ac:dyDescent="0.25">
      <c r="E1404" s="674" t="s">
        <v>4358</v>
      </c>
      <c r="F1404" s="674" t="s">
        <v>1238</v>
      </c>
      <c r="G1404" s="674" t="s">
        <v>1237</v>
      </c>
      <c r="H1404" s="674" t="s">
        <v>4359</v>
      </c>
      <c r="I1404" s="674" t="s">
        <v>4360</v>
      </c>
    </row>
    <row r="1405" spans="5:9" s="482" customFormat="1" x14ac:dyDescent="0.25">
      <c r="E1405" s="674" t="s">
        <v>4361</v>
      </c>
      <c r="F1405" s="674" t="s">
        <v>1238</v>
      </c>
      <c r="G1405" s="674" t="s">
        <v>1237</v>
      </c>
      <c r="H1405" s="674" t="s">
        <v>4362</v>
      </c>
      <c r="I1405" s="674" t="s">
        <v>4363</v>
      </c>
    </row>
    <row r="1406" spans="5:9" s="482" customFormat="1" x14ac:dyDescent="0.25">
      <c r="E1406" s="674" t="s">
        <v>4364</v>
      </c>
      <c r="F1406" s="674" t="s">
        <v>1238</v>
      </c>
      <c r="G1406" s="674" t="s">
        <v>1237</v>
      </c>
      <c r="H1406" s="674" t="s">
        <v>4365</v>
      </c>
      <c r="I1406" s="674" t="s">
        <v>4366</v>
      </c>
    </row>
    <row r="1407" spans="5:9" s="482" customFormat="1" x14ac:dyDescent="0.25">
      <c r="E1407" s="674" t="s">
        <v>4367</v>
      </c>
      <c r="F1407" s="674" t="s">
        <v>1238</v>
      </c>
      <c r="G1407" s="674" t="s">
        <v>1237</v>
      </c>
      <c r="H1407" s="674" t="s">
        <v>4368</v>
      </c>
      <c r="I1407" s="674" t="s">
        <v>4369</v>
      </c>
    </row>
    <row r="1408" spans="5:9" s="482" customFormat="1" x14ac:dyDescent="0.25">
      <c r="E1408" s="674" t="s">
        <v>4370</v>
      </c>
      <c r="F1408" s="674" t="s">
        <v>1238</v>
      </c>
      <c r="G1408" s="674" t="s">
        <v>1237</v>
      </c>
      <c r="H1408" s="674" t="s">
        <v>4371</v>
      </c>
      <c r="I1408" s="674" t="s">
        <v>4372</v>
      </c>
    </row>
    <row r="1409" spans="5:9" s="482" customFormat="1" x14ac:dyDescent="0.25">
      <c r="E1409" s="674" t="s">
        <v>4373</v>
      </c>
      <c r="F1409" s="674" t="s">
        <v>1238</v>
      </c>
      <c r="G1409" s="674" t="s">
        <v>1237</v>
      </c>
      <c r="H1409" s="674" t="s">
        <v>4374</v>
      </c>
      <c r="I1409" s="674" t="s">
        <v>4375</v>
      </c>
    </row>
    <row r="1410" spans="5:9" s="482" customFormat="1" x14ac:dyDescent="0.25">
      <c r="E1410" s="674" t="s">
        <v>4376</v>
      </c>
      <c r="F1410" s="674" t="s">
        <v>1238</v>
      </c>
      <c r="G1410" s="674" t="s">
        <v>1237</v>
      </c>
      <c r="H1410" s="674" t="s">
        <v>4377</v>
      </c>
      <c r="I1410" s="674" t="s">
        <v>4378</v>
      </c>
    </row>
    <row r="1411" spans="5:9" s="482" customFormat="1" x14ac:dyDescent="0.25">
      <c r="E1411" s="674" t="s">
        <v>4379</v>
      </c>
      <c r="F1411" s="674" t="s">
        <v>1238</v>
      </c>
      <c r="G1411" s="674" t="s">
        <v>1237</v>
      </c>
      <c r="H1411" s="674" t="s">
        <v>4380</v>
      </c>
      <c r="I1411" s="674" t="s">
        <v>4381</v>
      </c>
    </row>
    <row r="1412" spans="5:9" s="482" customFormat="1" x14ac:dyDescent="0.25">
      <c r="E1412" s="674" t="s">
        <v>4382</v>
      </c>
      <c r="F1412" s="674" t="s">
        <v>1238</v>
      </c>
      <c r="G1412" s="674" t="s">
        <v>1237</v>
      </c>
      <c r="H1412" s="674" t="s">
        <v>4383</v>
      </c>
      <c r="I1412" s="674" t="s">
        <v>4384</v>
      </c>
    </row>
    <row r="1413" spans="5:9" s="482" customFormat="1" x14ac:dyDescent="0.25">
      <c r="E1413" s="674" t="s">
        <v>4385</v>
      </c>
      <c r="F1413" s="674" t="s">
        <v>1238</v>
      </c>
      <c r="G1413" s="674" t="s">
        <v>1237</v>
      </c>
      <c r="H1413" s="674" t="s">
        <v>4386</v>
      </c>
      <c r="I1413" s="674" t="s">
        <v>4387</v>
      </c>
    </row>
    <row r="1414" spans="5:9" s="482" customFormat="1" x14ac:dyDescent="0.25">
      <c r="E1414" s="674" t="s">
        <v>4388</v>
      </c>
      <c r="F1414" s="674" t="s">
        <v>1238</v>
      </c>
      <c r="G1414" s="674" t="s">
        <v>1237</v>
      </c>
      <c r="H1414" s="674" t="s">
        <v>4389</v>
      </c>
      <c r="I1414" s="674" t="s">
        <v>4390</v>
      </c>
    </row>
    <row r="1415" spans="5:9" s="482" customFormat="1" x14ac:dyDescent="0.25">
      <c r="E1415" s="674" t="s">
        <v>4391</v>
      </c>
      <c r="F1415" s="674" t="s">
        <v>1238</v>
      </c>
      <c r="G1415" s="674" t="s">
        <v>1237</v>
      </c>
      <c r="H1415" s="674" t="s">
        <v>4392</v>
      </c>
      <c r="I1415" s="674" t="s">
        <v>4393</v>
      </c>
    </row>
    <row r="1416" spans="5:9" s="482" customFormat="1" x14ac:dyDescent="0.25">
      <c r="E1416" s="674" t="s">
        <v>4394</v>
      </c>
      <c r="F1416" s="674" t="s">
        <v>1238</v>
      </c>
      <c r="G1416" s="674" t="s">
        <v>1237</v>
      </c>
      <c r="H1416" s="674" t="s">
        <v>4395</v>
      </c>
      <c r="I1416" s="674" t="s">
        <v>4396</v>
      </c>
    </row>
    <row r="1417" spans="5:9" s="482" customFormat="1" x14ac:dyDescent="0.25">
      <c r="E1417" s="674" t="s">
        <v>4397</v>
      </c>
      <c r="F1417" s="674" t="s">
        <v>1238</v>
      </c>
      <c r="G1417" s="674" t="s">
        <v>1237</v>
      </c>
      <c r="H1417" s="674" t="s">
        <v>4398</v>
      </c>
      <c r="I1417" s="674" t="s">
        <v>4399</v>
      </c>
    </row>
    <row r="1418" spans="5:9" s="482" customFormat="1" x14ac:dyDescent="0.25">
      <c r="E1418" s="674" t="s">
        <v>4400</v>
      </c>
      <c r="F1418" s="674" t="s">
        <v>1238</v>
      </c>
      <c r="G1418" s="674" t="s">
        <v>1237</v>
      </c>
      <c r="H1418" s="674" t="s">
        <v>4401</v>
      </c>
      <c r="I1418" s="674" t="s">
        <v>4402</v>
      </c>
    </row>
    <row r="1419" spans="5:9" s="482" customFormat="1" x14ac:dyDescent="0.25">
      <c r="E1419" s="674" t="s">
        <v>4403</v>
      </c>
      <c r="F1419" s="674" t="s">
        <v>1238</v>
      </c>
      <c r="G1419" s="674" t="s">
        <v>1237</v>
      </c>
      <c r="H1419" s="674" t="s">
        <v>4404</v>
      </c>
      <c r="I1419" s="674" t="s">
        <v>4405</v>
      </c>
    </row>
    <row r="1420" spans="5:9" s="482" customFormat="1" x14ac:dyDescent="0.25">
      <c r="E1420" s="674" t="s">
        <v>4406</v>
      </c>
      <c r="F1420" s="674" t="s">
        <v>1238</v>
      </c>
      <c r="G1420" s="674" t="s">
        <v>1237</v>
      </c>
      <c r="H1420" s="674" t="s">
        <v>4407</v>
      </c>
      <c r="I1420" s="674" t="s">
        <v>4408</v>
      </c>
    </row>
    <row r="1421" spans="5:9" s="482" customFormat="1" x14ac:dyDescent="0.25">
      <c r="E1421" s="674" t="s">
        <v>4409</v>
      </c>
      <c r="F1421" s="674" t="s">
        <v>1238</v>
      </c>
      <c r="G1421" s="674" t="s">
        <v>1237</v>
      </c>
      <c r="H1421" s="674" t="s">
        <v>4410</v>
      </c>
      <c r="I1421" s="674" t="s">
        <v>4411</v>
      </c>
    </row>
    <row r="1422" spans="5:9" s="482" customFormat="1" x14ac:dyDescent="0.25">
      <c r="E1422" s="674" t="s">
        <v>4412</v>
      </c>
      <c r="F1422" s="674" t="s">
        <v>1238</v>
      </c>
      <c r="G1422" s="674" t="s">
        <v>1237</v>
      </c>
      <c r="H1422" s="674" t="s">
        <v>4413</v>
      </c>
      <c r="I1422" s="674" t="s">
        <v>4414</v>
      </c>
    </row>
    <row r="1423" spans="5:9" s="482" customFormat="1" x14ac:dyDescent="0.25">
      <c r="E1423" s="674" t="s">
        <v>4415</v>
      </c>
      <c r="F1423" s="674" t="s">
        <v>1238</v>
      </c>
      <c r="G1423" s="674" t="s">
        <v>1237</v>
      </c>
      <c r="H1423" s="674" t="s">
        <v>4416</v>
      </c>
      <c r="I1423" s="674" t="s">
        <v>4417</v>
      </c>
    </row>
    <row r="1424" spans="5:9" s="482" customFormat="1" x14ac:dyDescent="0.25">
      <c r="E1424" s="674" t="s">
        <v>4418</v>
      </c>
      <c r="F1424" s="674" t="s">
        <v>1238</v>
      </c>
      <c r="G1424" s="674" t="s">
        <v>1237</v>
      </c>
      <c r="H1424" s="674" t="s">
        <v>4419</v>
      </c>
      <c r="I1424" s="674" t="s">
        <v>4420</v>
      </c>
    </row>
    <row r="1425" spans="5:9" s="482" customFormat="1" x14ac:dyDescent="0.25">
      <c r="E1425" s="674" t="s">
        <v>4421</v>
      </c>
      <c r="F1425" s="674" t="s">
        <v>1238</v>
      </c>
      <c r="G1425" s="674" t="s">
        <v>1237</v>
      </c>
      <c r="H1425" s="674" t="s">
        <v>4422</v>
      </c>
      <c r="I1425" s="674" t="s">
        <v>4423</v>
      </c>
    </row>
    <row r="1426" spans="5:9" s="482" customFormat="1" x14ac:dyDescent="0.25">
      <c r="E1426" s="674" t="s">
        <v>4424</v>
      </c>
      <c r="F1426" s="674" t="s">
        <v>1238</v>
      </c>
      <c r="G1426" s="674" t="s">
        <v>1237</v>
      </c>
      <c r="H1426" s="674" t="s">
        <v>4425</v>
      </c>
      <c r="I1426" s="674" t="s">
        <v>4426</v>
      </c>
    </row>
    <row r="1427" spans="5:9" s="482" customFormat="1" x14ac:dyDescent="0.25">
      <c r="E1427" s="674" t="s">
        <v>4427</v>
      </c>
      <c r="F1427" s="674" t="s">
        <v>1238</v>
      </c>
      <c r="G1427" s="674" t="s">
        <v>1237</v>
      </c>
      <c r="H1427" s="674" t="s">
        <v>4428</v>
      </c>
      <c r="I1427" s="674" t="s">
        <v>4429</v>
      </c>
    </row>
    <row r="1428" spans="5:9" s="482" customFormat="1" x14ac:dyDescent="0.25">
      <c r="E1428" s="674" t="s">
        <v>4430</v>
      </c>
      <c r="F1428" s="674" t="s">
        <v>1238</v>
      </c>
      <c r="G1428" s="674" t="s">
        <v>1237</v>
      </c>
      <c r="H1428" s="674" t="s">
        <v>4431</v>
      </c>
      <c r="I1428" s="674" t="s">
        <v>4432</v>
      </c>
    </row>
    <row r="1429" spans="5:9" s="482" customFormat="1" x14ac:dyDescent="0.25">
      <c r="E1429" s="674" t="s">
        <v>4433</v>
      </c>
      <c r="F1429" s="674" t="s">
        <v>1238</v>
      </c>
      <c r="G1429" s="674" t="s">
        <v>1237</v>
      </c>
      <c r="H1429" s="674" t="s">
        <v>4434</v>
      </c>
      <c r="I1429" s="674" t="s">
        <v>4435</v>
      </c>
    </row>
    <row r="1430" spans="5:9" s="482" customFormat="1" x14ac:dyDescent="0.25">
      <c r="E1430" s="674" t="s">
        <v>4436</v>
      </c>
      <c r="F1430" s="674" t="s">
        <v>1238</v>
      </c>
      <c r="G1430" s="674" t="s">
        <v>1237</v>
      </c>
      <c r="H1430" s="674" t="s">
        <v>4437</v>
      </c>
      <c r="I1430" s="674" t="s">
        <v>4438</v>
      </c>
    </row>
    <row r="1431" spans="5:9" s="482" customFormat="1" x14ac:dyDescent="0.25">
      <c r="E1431" s="674" t="s">
        <v>4439</v>
      </c>
      <c r="F1431" s="674" t="s">
        <v>1238</v>
      </c>
      <c r="G1431" s="674" t="s">
        <v>1237</v>
      </c>
      <c r="H1431" s="674" t="s">
        <v>4440</v>
      </c>
      <c r="I1431" s="674" t="s">
        <v>4441</v>
      </c>
    </row>
    <row r="1432" spans="5:9" s="482" customFormat="1" x14ac:dyDescent="0.25">
      <c r="E1432" s="674" t="s">
        <v>4442</v>
      </c>
      <c r="F1432" s="674" t="s">
        <v>1238</v>
      </c>
      <c r="G1432" s="674" t="s">
        <v>1237</v>
      </c>
      <c r="H1432" s="674" t="s">
        <v>4443</v>
      </c>
      <c r="I1432" s="674" t="s">
        <v>4444</v>
      </c>
    </row>
    <row r="1433" spans="5:9" s="482" customFormat="1" x14ac:dyDescent="0.25">
      <c r="E1433" s="674" t="s">
        <v>4445</v>
      </c>
      <c r="F1433" s="674" t="s">
        <v>1238</v>
      </c>
      <c r="G1433" s="674" t="s">
        <v>1237</v>
      </c>
      <c r="H1433" s="674" t="s">
        <v>4446</v>
      </c>
      <c r="I1433" s="674" t="s">
        <v>4447</v>
      </c>
    </row>
    <row r="1434" spans="5:9" s="482" customFormat="1" x14ac:dyDescent="0.25">
      <c r="E1434" s="674" t="s">
        <v>4448</v>
      </c>
      <c r="F1434" s="674" t="s">
        <v>1238</v>
      </c>
      <c r="G1434" s="674" t="s">
        <v>1237</v>
      </c>
      <c r="H1434" s="674" t="s">
        <v>4449</v>
      </c>
      <c r="I1434" s="674" t="s">
        <v>4450</v>
      </c>
    </row>
    <row r="1435" spans="5:9" s="482" customFormat="1" x14ac:dyDescent="0.25">
      <c r="E1435" s="674" t="s">
        <v>4451</v>
      </c>
      <c r="F1435" s="674" t="s">
        <v>1238</v>
      </c>
      <c r="G1435" s="674" t="s">
        <v>1237</v>
      </c>
      <c r="H1435" s="674" t="s">
        <v>4452</v>
      </c>
      <c r="I1435" s="674" t="s">
        <v>4453</v>
      </c>
    </row>
    <row r="1436" spans="5:9" s="482" customFormat="1" x14ac:dyDescent="0.25">
      <c r="E1436" s="674" t="s">
        <v>4454</v>
      </c>
      <c r="F1436" s="674" t="s">
        <v>1238</v>
      </c>
      <c r="G1436" s="674" t="s">
        <v>1237</v>
      </c>
      <c r="H1436" s="674" t="s">
        <v>4455</v>
      </c>
      <c r="I1436" s="674" t="s">
        <v>4456</v>
      </c>
    </row>
    <row r="1437" spans="5:9" s="482" customFormat="1" x14ac:dyDescent="0.25">
      <c r="E1437" s="674" t="s">
        <v>4457</v>
      </c>
      <c r="F1437" s="674" t="s">
        <v>1238</v>
      </c>
      <c r="G1437" s="674" t="s">
        <v>1237</v>
      </c>
      <c r="H1437" s="674" t="s">
        <v>4458</v>
      </c>
      <c r="I1437" s="674" t="s">
        <v>4459</v>
      </c>
    </row>
    <row r="1438" spans="5:9" s="482" customFormat="1" x14ac:dyDescent="0.25">
      <c r="E1438" s="674" t="s">
        <v>4460</v>
      </c>
      <c r="F1438" s="674" t="s">
        <v>1238</v>
      </c>
      <c r="G1438" s="674" t="s">
        <v>1237</v>
      </c>
      <c r="H1438" s="674" t="s">
        <v>4461</v>
      </c>
      <c r="I1438" s="674" t="s">
        <v>4462</v>
      </c>
    </row>
    <row r="1439" spans="5:9" s="482" customFormat="1" x14ac:dyDescent="0.25">
      <c r="E1439" s="674" t="s">
        <v>4463</v>
      </c>
      <c r="F1439" s="674" t="s">
        <v>1238</v>
      </c>
      <c r="G1439" s="674" t="s">
        <v>1237</v>
      </c>
      <c r="H1439" s="674" t="s">
        <v>4464</v>
      </c>
      <c r="I1439" s="674" t="s">
        <v>4465</v>
      </c>
    </row>
    <row r="1440" spans="5:9" s="482" customFormat="1" x14ac:dyDescent="0.25">
      <c r="E1440" s="674" t="s">
        <v>4466</v>
      </c>
      <c r="F1440" s="674" t="s">
        <v>1238</v>
      </c>
      <c r="G1440" s="674" t="s">
        <v>1237</v>
      </c>
      <c r="H1440" s="674" t="s">
        <v>4467</v>
      </c>
      <c r="I1440" s="674" t="s">
        <v>4468</v>
      </c>
    </row>
    <row r="1441" spans="5:9" s="482" customFormat="1" x14ac:dyDescent="0.25">
      <c r="E1441" s="674" t="s">
        <v>4469</v>
      </c>
      <c r="F1441" s="674" t="s">
        <v>1238</v>
      </c>
      <c r="G1441" s="674" t="s">
        <v>1237</v>
      </c>
      <c r="H1441" s="674" t="s">
        <v>4470</v>
      </c>
      <c r="I1441" s="674" t="s">
        <v>4471</v>
      </c>
    </row>
    <row r="1442" spans="5:9" s="482" customFormat="1" x14ac:dyDescent="0.25">
      <c r="E1442" s="674" t="s">
        <v>4472</v>
      </c>
      <c r="F1442" s="674" t="s">
        <v>1238</v>
      </c>
      <c r="G1442" s="674" t="s">
        <v>1237</v>
      </c>
      <c r="H1442" s="674" t="s">
        <v>4473</v>
      </c>
      <c r="I1442" s="674" t="s">
        <v>4474</v>
      </c>
    </row>
    <row r="1443" spans="5:9" s="482" customFormat="1" x14ac:dyDescent="0.25">
      <c r="E1443" s="674" t="s">
        <v>4475</v>
      </c>
      <c r="F1443" s="674" t="s">
        <v>1238</v>
      </c>
      <c r="G1443" s="674" t="s">
        <v>1237</v>
      </c>
      <c r="H1443" s="674" t="s">
        <v>4476</v>
      </c>
      <c r="I1443" s="674" t="s">
        <v>4477</v>
      </c>
    </row>
    <row r="1444" spans="5:9" s="482" customFormat="1" x14ac:dyDescent="0.25">
      <c r="E1444" s="674" t="s">
        <v>4478</v>
      </c>
      <c r="F1444" s="674" t="s">
        <v>1238</v>
      </c>
      <c r="G1444" s="674" t="s">
        <v>1237</v>
      </c>
      <c r="H1444" s="674" t="s">
        <v>4479</v>
      </c>
      <c r="I1444" s="674" t="s">
        <v>4480</v>
      </c>
    </row>
    <row r="1445" spans="5:9" s="482" customFormat="1" x14ac:dyDescent="0.25">
      <c r="E1445" s="674" t="s">
        <v>4481</v>
      </c>
      <c r="F1445" s="674" t="s">
        <v>1238</v>
      </c>
      <c r="G1445" s="674" t="s">
        <v>1237</v>
      </c>
      <c r="H1445" s="674" t="s">
        <v>4482</v>
      </c>
      <c r="I1445" s="674" t="s">
        <v>4483</v>
      </c>
    </row>
    <row r="1446" spans="5:9" s="482" customFormat="1" x14ac:dyDescent="0.25">
      <c r="E1446" s="674" t="s">
        <v>4484</v>
      </c>
      <c r="F1446" s="674" t="s">
        <v>1238</v>
      </c>
      <c r="G1446" s="674" t="s">
        <v>1237</v>
      </c>
      <c r="H1446" s="674" t="s">
        <v>4485</v>
      </c>
      <c r="I1446" s="674" t="s">
        <v>4486</v>
      </c>
    </row>
    <row r="1447" spans="5:9" s="482" customFormat="1" x14ac:dyDescent="0.25">
      <c r="E1447" s="674" t="s">
        <v>4487</v>
      </c>
      <c r="F1447" s="674" t="s">
        <v>1238</v>
      </c>
      <c r="G1447" s="674" t="s">
        <v>1237</v>
      </c>
      <c r="H1447" s="674" t="s">
        <v>4488</v>
      </c>
      <c r="I1447" s="674" t="s">
        <v>4489</v>
      </c>
    </row>
    <row r="1448" spans="5:9" s="482" customFormat="1" x14ac:dyDescent="0.25">
      <c r="E1448" s="674" t="s">
        <v>4490</v>
      </c>
      <c r="F1448" s="674" t="s">
        <v>1238</v>
      </c>
      <c r="G1448" s="674" t="s">
        <v>1237</v>
      </c>
      <c r="H1448" s="674" t="s">
        <v>4491</v>
      </c>
      <c r="I1448" s="674" t="s">
        <v>4492</v>
      </c>
    </row>
    <row r="1449" spans="5:9" s="482" customFormat="1" x14ac:dyDescent="0.25">
      <c r="E1449" s="674" t="s">
        <v>4493</v>
      </c>
      <c r="F1449" s="674" t="s">
        <v>1238</v>
      </c>
      <c r="G1449" s="674" t="s">
        <v>1237</v>
      </c>
      <c r="H1449" s="674" t="s">
        <v>4494</v>
      </c>
      <c r="I1449" s="674" t="s">
        <v>4495</v>
      </c>
    </row>
    <row r="1450" spans="5:9" s="482" customFormat="1" x14ac:dyDescent="0.25">
      <c r="E1450" s="674" t="s">
        <v>4496</v>
      </c>
      <c r="F1450" s="674" t="s">
        <v>1238</v>
      </c>
      <c r="G1450" s="674" t="s">
        <v>1237</v>
      </c>
      <c r="H1450" s="674" t="s">
        <v>4497</v>
      </c>
      <c r="I1450" s="674" t="s">
        <v>4498</v>
      </c>
    </row>
    <row r="1451" spans="5:9" s="482" customFormat="1" x14ac:dyDescent="0.25">
      <c r="E1451" s="674" t="s">
        <v>4499</v>
      </c>
      <c r="F1451" s="674" t="s">
        <v>1238</v>
      </c>
      <c r="G1451" s="674" t="s">
        <v>1237</v>
      </c>
      <c r="H1451" s="674" t="s">
        <v>4500</v>
      </c>
      <c r="I1451" s="674" t="s">
        <v>4501</v>
      </c>
    </row>
    <row r="1452" spans="5:9" s="482" customFormat="1" x14ac:dyDescent="0.25">
      <c r="E1452" s="674" t="s">
        <v>4502</v>
      </c>
      <c r="F1452" s="674" t="s">
        <v>1238</v>
      </c>
      <c r="G1452" s="674" t="s">
        <v>1237</v>
      </c>
      <c r="H1452" s="674" t="s">
        <v>4503</v>
      </c>
      <c r="I1452" s="674" t="s">
        <v>4504</v>
      </c>
    </row>
    <row r="1453" spans="5:9" s="482" customFormat="1" x14ac:dyDescent="0.25">
      <c r="E1453" s="674" t="s">
        <v>4505</v>
      </c>
      <c r="F1453" s="674" t="s">
        <v>1238</v>
      </c>
      <c r="G1453" s="674" t="s">
        <v>1237</v>
      </c>
      <c r="H1453" s="674" t="s">
        <v>4506</v>
      </c>
      <c r="I1453" s="674" t="s">
        <v>4507</v>
      </c>
    </row>
    <row r="1454" spans="5:9" s="482" customFormat="1" x14ac:dyDescent="0.25">
      <c r="E1454" s="674" t="s">
        <v>4508</v>
      </c>
      <c r="F1454" s="674" t="s">
        <v>1238</v>
      </c>
      <c r="G1454" s="674" t="s">
        <v>1237</v>
      </c>
      <c r="H1454" s="674" t="s">
        <v>4509</v>
      </c>
      <c r="I1454" s="674" t="s">
        <v>4510</v>
      </c>
    </row>
    <row r="1455" spans="5:9" s="482" customFormat="1" x14ac:dyDescent="0.25">
      <c r="E1455" s="674" t="s">
        <v>4511</v>
      </c>
      <c r="F1455" s="674" t="s">
        <v>1238</v>
      </c>
      <c r="G1455" s="674" t="s">
        <v>1237</v>
      </c>
      <c r="H1455" s="674" t="s">
        <v>4512</v>
      </c>
      <c r="I1455" s="674" t="s">
        <v>4513</v>
      </c>
    </row>
    <row r="1456" spans="5:9" s="482" customFormat="1" x14ac:dyDescent="0.25">
      <c r="E1456" s="674" t="s">
        <v>4514</v>
      </c>
      <c r="F1456" s="674" t="s">
        <v>1238</v>
      </c>
      <c r="G1456" s="674" t="s">
        <v>1237</v>
      </c>
      <c r="H1456" s="674" t="s">
        <v>4515</v>
      </c>
      <c r="I1456" s="674" t="s">
        <v>4516</v>
      </c>
    </row>
    <row r="1457" spans="5:9" s="482" customFormat="1" x14ac:dyDescent="0.25">
      <c r="E1457" s="674" t="s">
        <v>4517</v>
      </c>
      <c r="F1457" s="674" t="s">
        <v>1238</v>
      </c>
      <c r="G1457" s="674" t="s">
        <v>1237</v>
      </c>
      <c r="H1457" s="674" t="s">
        <v>4518</v>
      </c>
      <c r="I1457" s="674" t="s">
        <v>4519</v>
      </c>
    </row>
    <row r="1458" spans="5:9" s="482" customFormat="1" x14ac:dyDescent="0.25">
      <c r="E1458" s="674" t="s">
        <v>4520</v>
      </c>
      <c r="F1458" s="674" t="s">
        <v>1238</v>
      </c>
      <c r="G1458" s="674" t="s">
        <v>1237</v>
      </c>
      <c r="H1458" s="674" t="s">
        <v>4521</v>
      </c>
      <c r="I1458" s="674" t="s">
        <v>4522</v>
      </c>
    </row>
    <row r="1459" spans="5:9" s="482" customFormat="1" x14ac:dyDescent="0.25">
      <c r="E1459" s="674" t="s">
        <v>4523</v>
      </c>
      <c r="F1459" s="674" t="s">
        <v>1238</v>
      </c>
      <c r="G1459" s="674" t="s">
        <v>1237</v>
      </c>
      <c r="H1459" s="674" t="s">
        <v>4524</v>
      </c>
      <c r="I1459" s="674" t="s">
        <v>4525</v>
      </c>
    </row>
    <row r="1460" spans="5:9" s="482" customFormat="1" x14ac:dyDescent="0.25">
      <c r="E1460" s="674" t="s">
        <v>4526</v>
      </c>
      <c r="F1460" s="674" t="s">
        <v>1238</v>
      </c>
      <c r="G1460" s="674" t="s">
        <v>1237</v>
      </c>
      <c r="H1460" s="674" t="s">
        <v>4527</v>
      </c>
      <c r="I1460" s="674" t="s">
        <v>4528</v>
      </c>
    </row>
    <row r="1461" spans="5:9" s="482" customFormat="1" x14ac:dyDescent="0.25">
      <c r="E1461" s="674" t="s">
        <v>4529</v>
      </c>
      <c r="F1461" s="674" t="s">
        <v>1238</v>
      </c>
      <c r="G1461" s="674" t="s">
        <v>1237</v>
      </c>
      <c r="H1461" s="674" t="s">
        <v>4530</v>
      </c>
      <c r="I1461" s="674" t="s">
        <v>4531</v>
      </c>
    </row>
    <row r="1462" spans="5:9" s="482" customFormat="1" x14ac:dyDescent="0.25">
      <c r="E1462" s="674" t="s">
        <v>4532</v>
      </c>
      <c r="F1462" s="674" t="s">
        <v>1238</v>
      </c>
      <c r="G1462" s="674" t="s">
        <v>1237</v>
      </c>
      <c r="H1462" s="674" t="s">
        <v>4533</v>
      </c>
      <c r="I1462" s="674" t="s">
        <v>4534</v>
      </c>
    </row>
    <row r="1463" spans="5:9" s="482" customFormat="1" x14ac:dyDescent="0.25">
      <c r="E1463" s="674" t="s">
        <v>4535</v>
      </c>
      <c r="F1463" s="674" t="s">
        <v>1238</v>
      </c>
      <c r="G1463" s="674" t="s">
        <v>1237</v>
      </c>
      <c r="H1463" s="674" t="s">
        <v>4536</v>
      </c>
      <c r="I1463" s="674" t="s">
        <v>4537</v>
      </c>
    </row>
    <row r="1464" spans="5:9" s="482" customFormat="1" x14ac:dyDescent="0.25">
      <c r="E1464" s="674" t="s">
        <v>4538</v>
      </c>
      <c r="F1464" s="674" t="s">
        <v>1238</v>
      </c>
      <c r="G1464" s="674" t="s">
        <v>1237</v>
      </c>
      <c r="H1464" s="674" t="s">
        <v>4539</v>
      </c>
      <c r="I1464" s="674" t="s">
        <v>4540</v>
      </c>
    </row>
    <row r="1465" spans="5:9" s="482" customFormat="1" x14ac:dyDescent="0.25">
      <c r="E1465" s="674" t="s">
        <v>4541</v>
      </c>
      <c r="F1465" s="674" t="s">
        <v>1238</v>
      </c>
      <c r="G1465" s="674" t="s">
        <v>1237</v>
      </c>
      <c r="H1465" s="674" t="s">
        <v>4542</v>
      </c>
      <c r="I1465" s="674" t="s">
        <v>4543</v>
      </c>
    </row>
    <row r="1466" spans="5:9" s="482" customFormat="1" x14ac:dyDescent="0.25">
      <c r="E1466" s="674" t="s">
        <v>4544</v>
      </c>
      <c r="F1466" s="674" t="s">
        <v>1238</v>
      </c>
      <c r="G1466" s="674" t="s">
        <v>1237</v>
      </c>
      <c r="H1466" s="674" t="s">
        <v>4545</v>
      </c>
      <c r="I1466" s="674" t="s">
        <v>4546</v>
      </c>
    </row>
    <row r="1467" spans="5:9" s="482" customFormat="1" x14ac:dyDescent="0.25">
      <c r="E1467" s="674" t="s">
        <v>4547</v>
      </c>
      <c r="F1467" s="674" t="s">
        <v>1238</v>
      </c>
      <c r="G1467" s="674" t="s">
        <v>1237</v>
      </c>
      <c r="H1467" s="674" t="s">
        <v>4548</v>
      </c>
      <c r="I1467" s="674" t="s">
        <v>4549</v>
      </c>
    </row>
    <row r="1468" spans="5:9" s="482" customFormat="1" x14ac:dyDescent="0.25">
      <c r="E1468" s="674" t="s">
        <v>4550</v>
      </c>
      <c r="F1468" s="674" t="s">
        <v>1238</v>
      </c>
      <c r="G1468" s="674" t="s">
        <v>1237</v>
      </c>
      <c r="H1468" s="674" t="s">
        <v>4551</v>
      </c>
      <c r="I1468" s="674" t="s">
        <v>4552</v>
      </c>
    </row>
    <row r="1469" spans="5:9" s="482" customFormat="1" x14ac:dyDescent="0.25">
      <c r="E1469" s="674" t="s">
        <v>4553</v>
      </c>
      <c r="F1469" s="674" t="s">
        <v>1238</v>
      </c>
      <c r="G1469" s="674" t="s">
        <v>1237</v>
      </c>
      <c r="H1469" s="674" t="s">
        <v>4554</v>
      </c>
      <c r="I1469" s="674" t="s">
        <v>4555</v>
      </c>
    </row>
    <row r="1470" spans="5:9" s="482" customFormat="1" x14ac:dyDescent="0.25">
      <c r="E1470" s="674" t="s">
        <v>4556</v>
      </c>
      <c r="F1470" s="674" t="s">
        <v>1238</v>
      </c>
      <c r="G1470" s="674" t="s">
        <v>1237</v>
      </c>
      <c r="H1470" s="674" t="s">
        <v>4557</v>
      </c>
      <c r="I1470" s="674" t="s">
        <v>4558</v>
      </c>
    </row>
    <row r="1471" spans="5:9" s="482" customFormat="1" x14ac:dyDescent="0.25">
      <c r="E1471" s="674" t="s">
        <v>4559</v>
      </c>
      <c r="F1471" s="674" t="s">
        <v>1238</v>
      </c>
      <c r="G1471" s="674" t="s">
        <v>1237</v>
      </c>
      <c r="H1471" s="674" t="s">
        <v>4560</v>
      </c>
      <c r="I1471" s="674" t="s">
        <v>4561</v>
      </c>
    </row>
    <row r="1472" spans="5:9" s="482" customFormat="1" x14ac:dyDescent="0.25">
      <c r="E1472" s="674" t="s">
        <v>4562</v>
      </c>
      <c r="F1472" s="674" t="s">
        <v>1238</v>
      </c>
      <c r="G1472" s="674" t="s">
        <v>1237</v>
      </c>
      <c r="H1472" s="674" t="s">
        <v>4563</v>
      </c>
      <c r="I1472" s="674" t="s">
        <v>4564</v>
      </c>
    </row>
    <row r="1473" spans="5:9" s="482" customFormat="1" x14ac:dyDescent="0.25">
      <c r="E1473" s="674" t="s">
        <v>4565</v>
      </c>
      <c r="F1473" s="674" t="s">
        <v>1238</v>
      </c>
      <c r="G1473" s="674" t="s">
        <v>1237</v>
      </c>
      <c r="H1473" s="674" t="s">
        <v>4566</v>
      </c>
      <c r="I1473" s="674" t="s">
        <v>4567</v>
      </c>
    </row>
    <row r="1474" spans="5:9" s="482" customFormat="1" x14ac:dyDescent="0.25">
      <c r="E1474" s="674" t="s">
        <v>4568</v>
      </c>
      <c r="F1474" s="674" t="s">
        <v>1238</v>
      </c>
      <c r="G1474" s="674" t="s">
        <v>1237</v>
      </c>
      <c r="H1474" s="674" t="s">
        <v>4569</v>
      </c>
      <c r="I1474" s="674" t="s">
        <v>4570</v>
      </c>
    </row>
    <row r="1475" spans="5:9" s="482" customFormat="1" x14ac:dyDescent="0.25">
      <c r="E1475" s="674" t="s">
        <v>4571</v>
      </c>
      <c r="F1475" s="674" t="s">
        <v>1238</v>
      </c>
      <c r="G1475" s="674" t="s">
        <v>1237</v>
      </c>
      <c r="H1475" s="674" t="s">
        <v>4572</v>
      </c>
      <c r="I1475" s="674" t="s">
        <v>4573</v>
      </c>
    </row>
    <row r="1476" spans="5:9" s="482" customFormat="1" x14ac:dyDescent="0.25">
      <c r="E1476" s="674" t="s">
        <v>4574</v>
      </c>
      <c r="F1476" s="674" t="s">
        <v>1238</v>
      </c>
      <c r="G1476" s="674" t="s">
        <v>1237</v>
      </c>
      <c r="H1476" s="674" t="s">
        <v>4575</v>
      </c>
      <c r="I1476" s="674" t="s">
        <v>4576</v>
      </c>
    </row>
    <row r="1477" spans="5:9" s="482" customFormat="1" x14ac:dyDescent="0.25">
      <c r="E1477" s="674" t="s">
        <v>4577</v>
      </c>
      <c r="F1477" s="674" t="s">
        <v>1238</v>
      </c>
      <c r="G1477" s="674" t="s">
        <v>1237</v>
      </c>
      <c r="H1477" s="674" t="s">
        <v>4578</v>
      </c>
      <c r="I1477" s="674" t="s">
        <v>4579</v>
      </c>
    </row>
    <row r="1478" spans="5:9" s="482" customFormat="1" x14ac:dyDescent="0.25">
      <c r="E1478" s="674" t="s">
        <v>4580</v>
      </c>
      <c r="F1478" s="674" t="s">
        <v>1238</v>
      </c>
      <c r="G1478" s="674" t="s">
        <v>1237</v>
      </c>
      <c r="H1478" s="674" t="s">
        <v>4581</v>
      </c>
      <c r="I1478" s="674" t="s">
        <v>4582</v>
      </c>
    </row>
    <row r="1479" spans="5:9" s="482" customFormat="1" x14ac:dyDescent="0.25">
      <c r="E1479" s="674" t="s">
        <v>4583</v>
      </c>
      <c r="F1479" s="674" t="s">
        <v>1238</v>
      </c>
      <c r="G1479" s="674" t="s">
        <v>1237</v>
      </c>
      <c r="H1479" s="674" t="s">
        <v>4584</v>
      </c>
      <c r="I1479" s="674" t="s">
        <v>4585</v>
      </c>
    </row>
    <row r="1480" spans="5:9" s="482" customFormat="1" x14ac:dyDescent="0.25">
      <c r="E1480" s="674" t="s">
        <v>4586</v>
      </c>
      <c r="F1480" s="674" t="s">
        <v>1238</v>
      </c>
      <c r="G1480" s="674" t="s">
        <v>1237</v>
      </c>
      <c r="H1480" s="674" t="s">
        <v>4587</v>
      </c>
      <c r="I1480" s="674" t="s">
        <v>4588</v>
      </c>
    </row>
    <row r="1481" spans="5:9" s="482" customFormat="1" x14ac:dyDescent="0.25">
      <c r="E1481" s="674" t="s">
        <v>4589</v>
      </c>
      <c r="F1481" s="674" t="s">
        <v>1238</v>
      </c>
      <c r="G1481" s="674" t="s">
        <v>1237</v>
      </c>
      <c r="H1481" s="674" t="s">
        <v>4590</v>
      </c>
      <c r="I1481" s="674" t="s">
        <v>4591</v>
      </c>
    </row>
    <row r="1482" spans="5:9" s="482" customFormat="1" x14ac:dyDescent="0.25">
      <c r="E1482" s="674" t="s">
        <v>4592</v>
      </c>
      <c r="F1482" s="674" t="s">
        <v>1238</v>
      </c>
      <c r="G1482" s="674" t="s">
        <v>1237</v>
      </c>
      <c r="H1482" s="674" t="s">
        <v>4593</v>
      </c>
      <c r="I1482" s="674" t="s">
        <v>4594</v>
      </c>
    </row>
    <row r="1483" spans="5:9" s="482" customFormat="1" x14ac:dyDescent="0.25">
      <c r="E1483" s="674" t="s">
        <v>4595</v>
      </c>
      <c r="F1483" s="674" t="s">
        <v>1238</v>
      </c>
      <c r="G1483" s="674" t="s">
        <v>1237</v>
      </c>
      <c r="H1483" s="674" t="s">
        <v>4596</v>
      </c>
      <c r="I1483" s="674" t="s">
        <v>4597</v>
      </c>
    </row>
    <row r="1484" spans="5:9" s="482" customFormat="1" x14ac:dyDescent="0.25">
      <c r="E1484" s="674" t="s">
        <v>4598</v>
      </c>
      <c r="F1484" s="674" t="s">
        <v>1238</v>
      </c>
      <c r="G1484" s="674" t="s">
        <v>1237</v>
      </c>
      <c r="H1484" s="674" t="s">
        <v>4599</v>
      </c>
      <c r="I1484" s="674" t="s">
        <v>4600</v>
      </c>
    </row>
    <row r="1485" spans="5:9" s="482" customFormat="1" x14ac:dyDescent="0.25">
      <c r="E1485" s="674" t="s">
        <v>4601</v>
      </c>
      <c r="F1485" s="674" t="s">
        <v>1238</v>
      </c>
      <c r="G1485" s="674" t="s">
        <v>1237</v>
      </c>
      <c r="H1485" s="674" t="s">
        <v>4602</v>
      </c>
      <c r="I1485" s="674" t="s">
        <v>4603</v>
      </c>
    </row>
    <row r="1486" spans="5:9" s="482" customFormat="1" x14ac:dyDescent="0.25">
      <c r="E1486" s="674" t="s">
        <v>4604</v>
      </c>
      <c r="F1486" s="674" t="s">
        <v>1238</v>
      </c>
      <c r="G1486" s="674" t="s">
        <v>1237</v>
      </c>
      <c r="H1486" s="674" t="s">
        <v>4605</v>
      </c>
      <c r="I1486" s="674" t="s">
        <v>4606</v>
      </c>
    </row>
    <row r="1487" spans="5:9" s="482" customFormat="1" x14ac:dyDescent="0.25">
      <c r="E1487" s="674" t="s">
        <v>4607</v>
      </c>
      <c r="F1487" s="674" t="s">
        <v>1238</v>
      </c>
      <c r="G1487" s="674" t="s">
        <v>1237</v>
      </c>
      <c r="H1487" s="674" t="s">
        <v>4608</v>
      </c>
      <c r="I1487" s="674" t="s">
        <v>4609</v>
      </c>
    </row>
    <row r="1488" spans="5:9" s="482" customFormat="1" x14ac:dyDescent="0.25">
      <c r="E1488" s="674" t="s">
        <v>4610</v>
      </c>
      <c r="F1488" s="674" t="s">
        <v>1238</v>
      </c>
      <c r="G1488" s="674" t="s">
        <v>1237</v>
      </c>
      <c r="H1488" s="674" t="s">
        <v>4611</v>
      </c>
      <c r="I1488" s="674" t="s">
        <v>4612</v>
      </c>
    </row>
    <row r="1489" spans="5:9" s="482" customFormat="1" x14ac:dyDescent="0.25">
      <c r="E1489" s="674" t="s">
        <v>4613</v>
      </c>
      <c r="F1489" s="674" t="s">
        <v>1238</v>
      </c>
      <c r="G1489" s="674" t="s">
        <v>1237</v>
      </c>
      <c r="H1489" s="674" t="s">
        <v>4614</v>
      </c>
      <c r="I1489" s="674" t="s">
        <v>4615</v>
      </c>
    </row>
    <row r="1490" spans="5:9" s="482" customFormat="1" x14ac:dyDescent="0.25">
      <c r="E1490" s="674" t="s">
        <v>4616</v>
      </c>
      <c r="F1490" s="674" t="s">
        <v>1238</v>
      </c>
      <c r="G1490" s="674" t="s">
        <v>1237</v>
      </c>
      <c r="H1490" s="674" t="s">
        <v>4617</v>
      </c>
      <c r="I1490" s="674" t="s">
        <v>4618</v>
      </c>
    </row>
    <row r="1491" spans="5:9" s="482" customFormat="1" x14ac:dyDescent="0.25">
      <c r="E1491" s="674" t="s">
        <v>4619</v>
      </c>
      <c r="F1491" s="674" t="s">
        <v>1238</v>
      </c>
      <c r="G1491" s="674" t="s">
        <v>1237</v>
      </c>
      <c r="H1491" s="674" t="s">
        <v>4620</v>
      </c>
      <c r="I1491" s="674" t="s">
        <v>4621</v>
      </c>
    </row>
    <row r="1492" spans="5:9" s="482" customFormat="1" x14ac:dyDescent="0.25">
      <c r="E1492" s="674" t="s">
        <v>4622</v>
      </c>
      <c r="F1492" s="674" t="s">
        <v>1238</v>
      </c>
      <c r="G1492" s="674" t="s">
        <v>1237</v>
      </c>
      <c r="H1492" s="674" t="s">
        <v>4623</v>
      </c>
      <c r="I1492" s="674" t="s">
        <v>4624</v>
      </c>
    </row>
    <row r="1493" spans="5:9" s="482" customFormat="1" x14ac:dyDescent="0.25">
      <c r="E1493" s="674" t="s">
        <v>4625</v>
      </c>
      <c r="F1493" s="674" t="s">
        <v>1238</v>
      </c>
      <c r="G1493" s="674" t="s">
        <v>1237</v>
      </c>
      <c r="H1493" s="674" t="s">
        <v>4626</v>
      </c>
      <c r="I1493" s="674" t="s">
        <v>4627</v>
      </c>
    </row>
    <row r="1494" spans="5:9" s="482" customFormat="1" x14ac:dyDescent="0.25">
      <c r="E1494" s="674" t="s">
        <v>4628</v>
      </c>
      <c r="F1494" s="674" t="s">
        <v>1238</v>
      </c>
      <c r="G1494" s="674" t="s">
        <v>1237</v>
      </c>
      <c r="H1494" s="674" t="s">
        <v>4629</v>
      </c>
      <c r="I1494" s="674" t="s">
        <v>4630</v>
      </c>
    </row>
    <row r="1495" spans="5:9" s="482" customFormat="1" x14ac:dyDescent="0.25">
      <c r="E1495" s="674" t="s">
        <v>4631</v>
      </c>
      <c r="F1495" s="674" t="s">
        <v>1238</v>
      </c>
      <c r="G1495" s="674" t="s">
        <v>1237</v>
      </c>
      <c r="H1495" s="674" t="s">
        <v>4632</v>
      </c>
      <c r="I1495" s="674" t="s">
        <v>4633</v>
      </c>
    </row>
    <row r="1496" spans="5:9" s="482" customFormat="1" x14ac:dyDescent="0.25">
      <c r="E1496" s="674" t="s">
        <v>4634</v>
      </c>
      <c r="F1496" s="674" t="s">
        <v>1238</v>
      </c>
      <c r="G1496" s="674" t="s">
        <v>1237</v>
      </c>
      <c r="H1496" s="674" t="s">
        <v>4635</v>
      </c>
      <c r="I1496" s="674" t="s">
        <v>4636</v>
      </c>
    </row>
    <row r="1497" spans="5:9" s="482" customFormat="1" x14ac:dyDescent="0.25">
      <c r="E1497" s="674" t="s">
        <v>4637</v>
      </c>
      <c r="F1497" s="674" t="s">
        <v>1238</v>
      </c>
      <c r="G1497" s="674" t="s">
        <v>1237</v>
      </c>
      <c r="H1497" s="674" t="s">
        <v>4638</v>
      </c>
      <c r="I1497" s="674" t="s">
        <v>4639</v>
      </c>
    </row>
    <row r="1498" spans="5:9" s="482" customFormat="1" x14ac:dyDescent="0.25">
      <c r="E1498" s="674" t="s">
        <v>4640</v>
      </c>
      <c r="F1498" s="674" t="s">
        <v>1238</v>
      </c>
      <c r="G1498" s="674" t="s">
        <v>1237</v>
      </c>
      <c r="H1498" s="674" t="s">
        <v>4641</v>
      </c>
      <c r="I1498" s="674" t="s">
        <v>4642</v>
      </c>
    </row>
    <row r="1499" spans="5:9" s="482" customFormat="1" x14ac:dyDescent="0.25">
      <c r="E1499" s="674" t="s">
        <v>4643</v>
      </c>
      <c r="F1499" s="674" t="s">
        <v>1238</v>
      </c>
      <c r="G1499" s="674" t="s">
        <v>1237</v>
      </c>
      <c r="H1499" s="674" t="s">
        <v>4644</v>
      </c>
      <c r="I1499" s="674" t="s">
        <v>4645</v>
      </c>
    </row>
    <row r="1500" spans="5:9" s="482" customFormat="1" x14ac:dyDescent="0.25">
      <c r="E1500" s="674" t="s">
        <v>4646</v>
      </c>
      <c r="F1500" s="674" t="s">
        <v>1238</v>
      </c>
      <c r="G1500" s="674" t="s">
        <v>1237</v>
      </c>
      <c r="H1500" s="674" t="s">
        <v>4647</v>
      </c>
      <c r="I1500" s="674" t="s">
        <v>4648</v>
      </c>
    </row>
    <row r="1501" spans="5:9" s="482" customFormat="1" x14ac:dyDescent="0.25">
      <c r="E1501" s="674" t="s">
        <v>4649</v>
      </c>
      <c r="F1501" s="674" t="s">
        <v>1238</v>
      </c>
      <c r="G1501" s="674" t="s">
        <v>1237</v>
      </c>
      <c r="H1501" s="674" t="s">
        <v>4650</v>
      </c>
      <c r="I1501" s="674" t="s">
        <v>4651</v>
      </c>
    </row>
    <row r="1502" spans="5:9" s="482" customFormat="1" x14ac:dyDescent="0.25">
      <c r="E1502" s="674" t="s">
        <v>4652</v>
      </c>
      <c r="F1502" s="674" t="s">
        <v>1238</v>
      </c>
      <c r="G1502" s="674" t="s">
        <v>1237</v>
      </c>
      <c r="H1502" s="674" t="s">
        <v>4653</v>
      </c>
      <c r="I1502" s="674" t="s">
        <v>4654</v>
      </c>
    </row>
    <row r="1503" spans="5:9" s="482" customFormat="1" x14ac:dyDescent="0.25">
      <c r="E1503" s="674" t="s">
        <v>4655</v>
      </c>
      <c r="F1503" s="674" t="s">
        <v>1238</v>
      </c>
      <c r="G1503" s="674" t="s">
        <v>1237</v>
      </c>
      <c r="H1503" s="674" t="s">
        <v>4656</v>
      </c>
      <c r="I1503" s="674" t="s">
        <v>4657</v>
      </c>
    </row>
    <row r="1504" spans="5:9" s="482" customFormat="1" x14ac:dyDescent="0.25">
      <c r="E1504" s="674" t="s">
        <v>4658</v>
      </c>
      <c r="F1504" s="674" t="s">
        <v>1238</v>
      </c>
      <c r="G1504" s="674" t="s">
        <v>1237</v>
      </c>
      <c r="H1504" s="674" t="s">
        <v>4659</v>
      </c>
      <c r="I1504" s="674" t="s">
        <v>4660</v>
      </c>
    </row>
    <row r="1505" spans="5:9" s="482" customFormat="1" x14ac:dyDescent="0.25">
      <c r="E1505" s="674" t="s">
        <v>4661</v>
      </c>
      <c r="F1505" s="674" t="s">
        <v>1238</v>
      </c>
      <c r="G1505" s="674" t="s">
        <v>1237</v>
      </c>
      <c r="H1505" s="674" t="s">
        <v>4662</v>
      </c>
      <c r="I1505" s="674" t="s">
        <v>4663</v>
      </c>
    </row>
    <row r="1506" spans="5:9" s="482" customFormat="1" x14ac:dyDescent="0.25">
      <c r="E1506" s="674" t="s">
        <v>4664</v>
      </c>
      <c r="F1506" s="674" t="s">
        <v>1238</v>
      </c>
      <c r="G1506" s="674" t="s">
        <v>1237</v>
      </c>
      <c r="H1506" s="674" t="s">
        <v>4665</v>
      </c>
      <c r="I1506" s="674" t="s">
        <v>4666</v>
      </c>
    </row>
    <row r="1507" spans="5:9" s="482" customFormat="1" x14ac:dyDescent="0.25">
      <c r="E1507" s="674" t="s">
        <v>4667</v>
      </c>
      <c r="F1507" s="674" t="s">
        <v>1238</v>
      </c>
      <c r="G1507" s="674" t="s">
        <v>1237</v>
      </c>
      <c r="H1507" s="674" t="s">
        <v>4668</v>
      </c>
      <c r="I1507" s="674" t="s">
        <v>4669</v>
      </c>
    </row>
    <row r="1508" spans="5:9" s="482" customFormat="1" x14ac:dyDescent="0.25">
      <c r="E1508" s="674" t="s">
        <v>4670</v>
      </c>
      <c r="F1508" s="674" t="s">
        <v>1238</v>
      </c>
      <c r="G1508" s="674" t="s">
        <v>1237</v>
      </c>
      <c r="H1508" s="674" t="s">
        <v>4671</v>
      </c>
      <c r="I1508" s="674" t="s">
        <v>4672</v>
      </c>
    </row>
    <row r="1509" spans="5:9" s="482" customFormat="1" x14ac:dyDescent="0.25">
      <c r="E1509" s="674" t="s">
        <v>4673</v>
      </c>
      <c r="F1509" s="674" t="s">
        <v>1238</v>
      </c>
      <c r="G1509" s="674" t="s">
        <v>1237</v>
      </c>
      <c r="H1509" s="674" t="s">
        <v>4674</v>
      </c>
      <c r="I1509" s="674" t="s">
        <v>4675</v>
      </c>
    </row>
    <row r="1510" spans="5:9" s="482" customFormat="1" x14ac:dyDescent="0.25">
      <c r="E1510" s="674" t="s">
        <v>4676</v>
      </c>
      <c r="F1510" s="674" t="s">
        <v>1238</v>
      </c>
      <c r="G1510" s="674" t="s">
        <v>1237</v>
      </c>
      <c r="H1510" s="674" t="s">
        <v>4677</v>
      </c>
      <c r="I1510" s="674" t="s">
        <v>4678</v>
      </c>
    </row>
    <row r="1511" spans="5:9" s="482" customFormat="1" x14ac:dyDescent="0.25">
      <c r="E1511" s="674" t="s">
        <v>4679</v>
      </c>
      <c r="F1511" s="674" t="s">
        <v>1238</v>
      </c>
      <c r="G1511" s="674" t="s">
        <v>1237</v>
      </c>
      <c r="H1511" s="674" t="s">
        <v>4680</v>
      </c>
      <c r="I1511" s="674" t="s">
        <v>4681</v>
      </c>
    </row>
    <row r="1512" spans="5:9" s="482" customFormat="1" x14ac:dyDescent="0.25">
      <c r="E1512" s="674" t="s">
        <v>4682</v>
      </c>
      <c r="F1512" s="674" t="s">
        <v>1238</v>
      </c>
      <c r="G1512" s="674" t="s">
        <v>1237</v>
      </c>
      <c r="H1512" s="674" t="s">
        <v>4683</v>
      </c>
      <c r="I1512" s="674" t="s">
        <v>4684</v>
      </c>
    </row>
    <row r="1513" spans="5:9" s="482" customFormat="1" x14ac:dyDescent="0.25">
      <c r="E1513" s="674" t="s">
        <v>4685</v>
      </c>
      <c r="F1513" s="674" t="s">
        <v>1238</v>
      </c>
      <c r="G1513" s="674" t="s">
        <v>1237</v>
      </c>
      <c r="H1513" s="674" t="s">
        <v>4686</v>
      </c>
      <c r="I1513" s="674" t="s">
        <v>4687</v>
      </c>
    </row>
    <row r="1514" spans="5:9" s="482" customFormat="1" x14ac:dyDescent="0.25">
      <c r="E1514" s="674" t="s">
        <v>4688</v>
      </c>
      <c r="F1514" s="674" t="s">
        <v>1238</v>
      </c>
      <c r="G1514" s="674" t="s">
        <v>1237</v>
      </c>
      <c r="H1514" s="674" t="s">
        <v>4689</v>
      </c>
      <c r="I1514" s="674" t="s">
        <v>4690</v>
      </c>
    </row>
    <row r="1515" spans="5:9" s="482" customFormat="1" x14ac:dyDescent="0.25">
      <c r="E1515" s="674" t="s">
        <v>4691</v>
      </c>
      <c r="F1515" s="674" t="s">
        <v>1238</v>
      </c>
      <c r="G1515" s="674" t="s">
        <v>1237</v>
      </c>
      <c r="H1515" s="674" t="s">
        <v>4692</v>
      </c>
      <c r="I1515" s="674" t="s">
        <v>4693</v>
      </c>
    </row>
    <row r="1516" spans="5:9" s="482" customFormat="1" x14ac:dyDescent="0.25">
      <c r="E1516" s="674" t="s">
        <v>4694</v>
      </c>
      <c r="F1516" s="674" t="s">
        <v>1238</v>
      </c>
      <c r="G1516" s="674" t="s">
        <v>1237</v>
      </c>
      <c r="H1516" s="674" t="s">
        <v>4695</v>
      </c>
      <c r="I1516" s="674" t="s">
        <v>4696</v>
      </c>
    </row>
    <row r="1517" spans="5:9" s="482" customFormat="1" x14ac:dyDescent="0.25">
      <c r="E1517" s="674" t="s">
        <v>4697</v>
      </c>
      <c r="F1517" s="674" t="s">
        <v>1238</v>
      </c>
      <c r="G1517" s="674" t="s">
        <v>1237</v>
      </c>
      <c r="H1517" s="674" t="s">
        <v>4698</v>
      </c>
      <c r="I1517" s="674" t="s">
        <v>4699</v>
      </c>
    </row>
    <row r="1518" spans="5:9" s="482" customFormat="1" x14ac:dyDescent="0.25">
      <c r="E1518" s="674" t="s">
        <v>4700</v>
      </c>
      <c r="F1518" s="674" t="s">
        <v>1238</v>
      </c>
      <c r="G1518" s="674" t="s">
        <v>1237</v>
      </c>
      <c r="H1518" s="674" t="s">
        <v>4701</v>
      </c>
      <c r="I1518" s="674" t="s">
        <v>4702</v>
      </c>
    </row>
    <row r="1519" spans="5:9" s="482" customFormat="1" x14ac:dyDescent="0.25">
      <c r="E1519" s="674" t="s">
        <v>4703</v>
      </c>
      <c r="F1519" s="674" t="s">
        <v>1238</v>
      </c>
      <c r="G1519" s="674" t="s">
        <v>1237</v>
      </c>
      <c r="H1519" s="674" t="s">
        <v>4704</v>
      </c>
      <c r="I1519" s="674" t="s">
        <v>4705</v>
      </c>
    </row>
    <row r="1520" spans="5:9" s="482" customFormat="1" x14ac:dyDescent="0.25">
      <c r="E1520" s="674" t="s">
        <v>4706</v>
      </c>
      <c r="F1520" s="674" t="s">
        <v>1238</v>
      </c>
      <c r="G1520" s="674" t="s">
        <v>1237</v>
      </c>
      <c r="H1520" s="674" t="s">
        <v>4707</v>
      </c>
      <c r="I1520" s="674" t="s">
        <v>4708</v>
      </c>
    </row>
    <row r="1521" spans="5:9" s="482" customFormat="1" x14ac:dyDescent="0.25">
      <c r="E1521" s="674" t="s">
        <v>4709</v>
      </c>
      <c r="F1521" s="674" t="s">
        <v>1238</v>
      </c>
      <c r="G1521" s="674" t="s">
        <v>1237</v>
      </c>
      <c r="H1521" s="674" t="s">
        <v>4710</v>
      </c>
      <c r="I1521" s="674" t="s">
        <v>4711</v>
      </c>
    </row>
    <row r="1522" spans="5:9" s="482" customFormat="1" x14ac:dyDescent="0.25">
      <c r="E1522" s="674" t="s">
        <v>4712</v>
      </c>
      <c r="F1522" s="674" t="s">
        <v>1238</v>
      </c>
      <c r="G1522" s="674" t="s">
        <v>1237</v>
      </c>
      <c r="H1522" s="674" t="s">
        <v>4713</v>
      </c>
      <c r="I1522" s="674" t="s">
        <v>4714</v>
      </c>
    </row>
    <row r="1523" spans="5:9" s="482" customFormat="1" x14ac:dyDescent="0.25">
      <c r="E1523" s="674" t="s">
        <v>4715</v>
      </c>
      <c r="F1523" s="674" t="s">
        <v>1238</v>
      </c>
      <c r="G1523" s="674" t="s">
        <v>1237</v>
      </c>
      <c r="H1523" s="674" t="s">
        <v>4716</v>
      </c>
      <c r="I1523" s="674" t="s">
        <v>4717</v>
      </c>
    </row>
    <row r="1524" spans="5:9" s="482" customFormat="1" x14ac:dyDescent="0.25">
      <c r="E1524" s="674" t="s">
        <v>4718</v>
      </c>
      <c r="F1524" s="674" t="s">
        <v>1238</v>
      </c>
      <c r="G1524" s="674" t="s">
        <v>1237</v>
      </c>
      <c r="H1524" s="674" t="s">
        <v>4719</v>
      </c>
      <c r="I1524" s="674" t="s">
        <v>4720</v>
      </c>
    </row>
    <row r="1525" spans="5:9" s="482" customFormat="1" x14ac:dyDescent="0.25">
      <c r="E1525" s="674" t="s">
        <v>4721</v>
      </c>
      <c r="F1525" s="674" t="s">
        <v>1238</v>
      </c>
      <c r="G1525" s="674" t="s">
        <v>1237</v>
      </c>
      <c r="H1525" s="674" t="s">
        <v>4722</v>
      </c>
      <c r="I1525" s="674" t="s">
        <v>4723</v>
      </c>
    </row>
    <row r="1526" spans="5:9" s="482" customFormat="1" x14ac:dyDescent="0.25">
      <c r="E1526" s="674" t="s">
        <v>4724</v>
      </c>
      <c r="F1526" s="674" t="s">
        <v>1238</v>
      </c>
      <c r="G1526" s="674" t="s">
        <v>1237</v>
      </c>
      <c r="H1526" s="674" t="s">
        <v>4725</v>
      </c>
      <c r="I1526" s="674" t="s">
        <v>4726</v>
      </c>
    </row>
    <row r="1527" spans="5:9" s="482" customFormat="1" x14ac:dyDescent="0.25">
      <c r="E1527" s="674" t="s">
        <v>4727</v>
      </c>
      <c r="F1527" s="674" t="s">
        <v>1238</v>
      </c>
      <c r="G1527" s="674" t="s">
        <v>1237</v>
      </c>
      <c r="H1527" s="674" t="s">
        <v>4728</v>
      </c>
      <c r="I1527" s="674" t="s">
        <v>4729</v>
      </c>
    </row>
    <row r="1528" spans="5:9" s="482" customFormat="1" x14ac:dyDescent="0.25">
      <c r="E1528" s="674" t="s">
        <v>4730</v>
      </c>
      <c r="F1528" s="674" t="s">
        <v>1238</v>
      </c>
      <c r="G1528" s="674" t="s">
        <v>1237</v>
      </c>
      <c r="H1528" s="674" t="s">
        <v>4731</v>
      </c>
      <c r="I1528" s="674" t="s">
        <v>4732</v>
      </c>
    </row>
    <row r="1529" spans="5:9" s="482" customFormat="1" x14ac:dyDescent="0.25">
      <c r="E1529" s="674" t="s">
        <v>4733</v>
      </c>
      <c r="F1529" s="674" t="s">
        <v>1238</v>
      </c>
      <c r="G1529" s="674" t="s">
        <v>1237</v>
      </c>
      <c r="H1529" s="674" t="s">
        <v>4734</v>
      </c>
      <c r="I1529" s="674" t="s">
        <v>4735</v>
      </c>
    </row>
    <row r="1530" spans="5:9" s="482" customFormat="1" x14ac:dyDescent="0.25">
      <c r="E1530" s="674" t="s">
        <v>4736</v>
      </c>
      <c r="F1530" s="674" t="s">
        <v>1238</v>
      </c>
      <c r="G1530" s="674" t="s">
        <v>1237</v>
      </c>
      <c r="H1530" s="674" t="s">
        <v>4737</v>
      </c>
      <c r="I1530" s="674" t="s">
        <v>4738</v>
      </c>
    </row>
    <row r="1531" spans="5:9" s="482" customFormat="1" x14ac:dyDescent="0.25">
      <c r="E1531" s="674" t="s">
        <v>4739</v>
      </c>
      <c r="F1531" s="674" t="s">
        <v>1238</v>
      </c>
      <c r="G1531" s="674" t="s">
        <v>1237</v>
      </c>
      <c r="H1531" s="674" t="s">
        <v>4740</v>
      </c>
      <c r="I1531" s="674" t="s">
        <v>4741</v>
      </c>
    </row>
    <row r="1532" spans="5:9" s="482" customFormat="1" x14ac:dyDescent="0.25">
      <c r="E1532" s="674" t="s">
        <v>4742</v>
      </c>
      <c r="F1532" s="674" t="s">
        <v>1238</v>
      </c>
      <c r="G1532" s="674" t="s">
        <v>1237</v>
      </c>
      <c r="H1532" s="674" t="s">
        <v>4743</v>
      </c>
      <c r="I1532" s="674" t="s">
        <v>4744</v>
      </c>
    </row>
    <row r="1533" spans="5:9" s="482" customFormat="1" x14ac:dyDescent="0.25">
      <c r="E1533" s="674" t="s">
        <v>4745</v>
      </c>
      <c r="F1533" s="674" t="s">
        <v>1238</v>
      </c>
      <c r="G1533" s="674" t="s">
        <v>1237</v>
      </c>
      <c r="H1533" s="674" t="s">
        <v>4746</v>
      </c>
      <c r="I1533" s="674" t="s">
        <v>4747</v>
      </c>
    </row>
    <row r="1534" spans="5:9" s="482" customFormat="1" x14ac:dyDescent="0.25">
      <c r="E1534" s="674" t="s">
        <v>4748</v>
      </c>
      <c r="F1534" s="674" t="s">
        <v>1238</v>
      </c>
      <c r="G1534" s="674" t="s">
        <v>1237</v>
      </c>
      <c r="H1534" s="674" t="s">
        <v>4749</v>
      </c>
      <c r="I1534" s="674" t="s">
        <v>4750</v>
      </c>
    </row>
    <row r="1535" spans="5:9" s="482" customFormat="1" x14ac:dyDescent="0.25">
      <c r="E1535" s="674" t="s">
        <v>4751</v>
      </c>
      <c r="F1535" s="674" t="s">
        <v>1238</v>
      </c>
      <c r="G1535" s="674" t="s">
        <v>1237</v>
      </c>
      <c r="H1535" s="674" t="s">
        <v>4752</v>
      </c>
      <c r="I1535" s="674" t="s">
        <v>4753</v>
      </c>
    </row>
    <row r="1536" spans="5:9" s="482" customFormat="1" x14ac:dyDescent="0.25">
      <c r="E1536" s="674" t="s">
        <v>4754</v>
      </c>
      <c r="F1536" s="674" t="s">
        <v>1238</v>
      </c>
      <c r="G1536" s="674" t="s">
        <v>1237</v>
      </c>
      <c r="H1536" s="674" t="s">
        <v>4755</v>
      </c>
      <c r="I1536" s="674" t="s">
        <v>4756</v>
      </c>
    </row>
    <row r="1537" spans="5:9" s="482" customFormat="1" x14ac:dyDescent="0.25">
      <c r="E1537" s="674" t="s">
        <v>4757</v>
      </c>
      <c r="F1537" s="674" t="s">
        <v>1238</v>
      </c>
      <c r="G1537" s="674" t="s">
        <v>1237</v>
      </c>
      <c r="H1537" s="674" t="s">
        <v>4758</v>
      </c>
      <c r="I1537" s="674" t="s">
        <v>4759</v>
      </c>
    </row>
    <row r="1538" spans="5:9" s="482" customFormat="1" x14ac:dyDescent="0.25">
      <c r="E1538" s="674" t="s">
        <v>4760</v>
      </c>
      <c r="F1538" s="674" t="s">
        <v>1238</v>
      </c>
      <c r="G1538" s="674" t="s">
        <v>1237</v>
      </c>
      <c r="H1538" s="674" t="s">
        <v>4761</v>
      </c>
      <c r="I1538" s="674" t="s">
        <v>4762</v>
      </c>
    </row>
    <row r="1539" spans="5:9" s="482" customFormat="1" x14ac:dyDescent="0.25">
      <c r="E1539" s="674" t="s">
        <v>4763</v>
      </c>
      <c r="F1539" s="674" t="s">
        <v>1238</v>
      </c>
      <c r="G1539" s="674" t="s">
        <v>1237</v>
      </c>
      <c r="H1539" s="674" t="s">
        <v>4764</v>
      </c>
      <c r="I1539" s="674" t="s">
        <v>4765</v>
      </c>
    </row>
    <row r="1540" spans="5:9" s="482" customFormat="1" x14ac:dyDescent="0.25">
      <c r="E1540" s="674" t="s">
        <v>4766</v>
      </c>
      <c r="F1540" s="674" t="s">
        <v>1238</v>
      </c>
      <c r="G1540" s="674" t="s">
        <v>1237</v>
      </c>
      <c r="H1540" s="674" t="s">
        <v>4767</v>
      </c>
      <c r="I1540" s="674" t="s">
        <v>4768</v>
      </c>
    </row>
    <row r="1541" spans="5:9" s="482" customFormat="1" x14ac:dyDescent="0.25">
      <c r="E1541" s="674" t="s">
        <v>4769</v>
      </c>
      <c r="F1541" s="674" t="s">
        <v>1238</v>
      </c>
      <c r="G1541" s="674" t="s">
        <v>1237</v>
      </c>
      <c r="H1541" s="674" t="s">
        <v>4770</v>
      </c>
      <c r="I1541" s="674" t="s">
        <v>4771</v>
      </c>
    </row>
    <row r="1542" spans="5:9" s="482" customFormat="1" x14ac:dyDescent="0.25">
      <c r="E1542" s="674" t="s">
        <v>4772</v>
      </c>
      <c r="F1542" s="674" t="s">
        <v>1238</v>
      </c>
      <c r="G1542" s="674" t="s">
        <v>1237</v>
      </c>
      <c r="H1542" s="674" t="s">
        <v>4773</v>
      </c>
      <c r="I1542" s="674" t="s">
        <v>4774</v>
      </c>
    </row>
    <row r="1543" spans="5:9" s="482" customFormat="1" x14ac:dyDescent="0.25">
      <c r="E1543" s="674" t="s">
        <v>4775</v>
      </c>
      <c r="F1543" s="674" t="s">
        <v>1238</v>
      </c>
      <c r="G1543" s="674" t="s">
        <v>1237</v>
      </c>
      <c r="H1543" s="674" t="s">
        <v>4776</v>
      </c>
      <c r="I1543" s="674" t="s">
        <v>4777</v>
      </c>
    </row>
    <row r="1544" spans="5:9" s="482" customFormat="1" x14ac:dyDescent="0.25">
      <c r="E1544" s="674" t="s">
        <v>4778</v>
      </c>
      <c r="F1544" s="674" t="s">
        <v>1238</v>
      </c>
      <c r="G1544" s="674" t="s">
        <v>1237</v>
      </c>
      <c r="H1544" s="674" t="s">
        <v>4779</v>
      </c>
      <c r="I1544" s="674" t="s">
        <v>4780</v>
      </c>
    </row>
    <row r="1545" spans="5:9" s="482" customFormat="1" x14ac:dyDescent="0.25">
      <c r="E1545" s="674" t="s">
        <v>4781</v>
      </c>
      <c r="F1545" s="674" t="s">
        <v>1238</v>
      </c>
      <c r="G1545" s="674" t="s">
        <v>1237</v>
      </c>
      <c r="H1545" s="674" t="s">
        <v>4782</v>
      </c>
      <c r="I1545" s="674" t="s">
        <v>4783</v>
      </c>
    </row>
    <row r="1546" spans="5:9" s="482" customFormat="1" x14ac:dyDescent="0.25">
      <c r="E1546" s="674" t="s">
        <v>4784</v>
      </c>
      <c r="F1546" s="674" t="s">
        <v>1238</v>
      </c>
      <c r="G1546" s="674" t="s">
        <v>1237</v>
      </c>
      <c r="H1546" s="674" t="s">
        <v>4785</v>
      </c>
      <c r="I1546" s="674" t="s">
        <v>4786</v>
      </c>
    </row>
    <row r="1547" spans="5:9" s="482" customFormat="1" x14ac:dyDescent="0.25">
      <c r="E1547" s="674" t="s">
        <v>4787</v>
      </c>
      <c r="F1547" s="674" t="s">
        <v>1238</v>
      </c>
      <c r="G1547" s="674" t="s">
        <v>1237</v>
      </c>
      <c r="H1547" s="674" t="s">
        <v>4788</v>
      </c>
      <c r="I1547" s="674" t="s">
        <v>4789</v>
      </c>
    </row>
    <row r="1548" spans="5:9" s="482" customFormat="1" x14ac:dyDescent="0.25">
      <c r="E1548" s="674" t="s">
        <v>4790</v>
      </c>
      <c r="F1548" s="674" t="s">
        <v>1238</v>
      </c>
      <c r="G1548" s="674" t="s">
        <v>1237</v>
      </c>
      <c r="H1548" s="674" t="s">
        <v>4791</v>
      </c>
      <c r="I1548" s="674" t="s">
        <v>4792</v>
      </c>
    </row>
    <row r="1549" spans="5:9" s="482" customFormat="1" x14ac:dyDescent="0.25">
      <c r="E1549" s="674" t="s">
        <v>4793</v>
      </c>
      <c r="F1549" s="674" t="s">
        <v>1238</v>
      </c>
      <c r="G1549" s="674" t="s">
        <v>1237</v>
      </c>
      <c r="H1549" s="674" t="s">
        <v>4794</v>
      </c>
      <c r="I1549" s="674" t="s">
        <v>4795</v>
      </c>
    </row>
    <row r="1550" spans="5:9" s="482" customFormat="1" x14ac:dyDescent="0.25">
      <c r="E1550" s="674" t="s">
        <v>4796</v>
      </c>
      <c r="F1550" s="674" t="s">
        <v>1238</v>
      </c>
      <c r="G1550" s="674" t="s">
        <v>1237</v>
      </c>
      <c r="H1550" s="674" t="s">
        <v>4797</v>
      </c>
      <c r="I1550" s="674" t="s">
        <v>4798</v>
      </c>
    </row>
    <row r="1551" spans="5:9" s="482" customFormat="1" x14ac:dyDescent="0.25">
      <c r="E1551" s="674" t="s">
        <v>4799</v>
      </c>
      <c r="F1551" s="674" t="s">
        <v>1238</v>
      </c>
      <c r="G1551" s="674" t="s">
        <v>1237</v>
      </c>
      <c r="H1551" s="674" t="s">
        <v>4800</v>
      </c>
      <c r="I1551" s="674" t="s">
        <v>4801</v>
      </c>
    </row>
    <row r="1552" spans="5:9" s="482" customFormat="1" x14ac:dyDescent="0.25">
      <c r="E1552" s="674" t="s">
        <v>4802</v>
      </c>
      <c r="F1552" s="674" t="s">
        <v>1238</v>
      </c>
      <c r="G1552" s="674" t="s">
        <v>1237</v>
      </c>
      <c r="H1552" s="674" t="s">
        <v>4803</v>
      </c>
      <c r="I1552" s="674" t="s">
        <v>4804</v>
      </c>
    </row>
    <row r="1553" spans="5:9" s="482" customFormat="1" x14ac:dyDescent="0.25">
      <c r="E1553" s="674" t="s">
        <v>4805</v>
      </c>
      <c r="F1553" s="674" t="s">
        <v>1238</v>
      </c>
      <c r="G1553" s="674" t="s">
        <v>1237</v>
      </c>
      <c r="H1553" s="674" t="s">
        <v>4806</v>
      </c>
      <c r="I1553" s="674" t="s">
        <v>4807</v>
      </c>
    </row>
    <row r="1554" spans="5:9" s="482" customFormat="1" x14ac:dyDescent="0.25">
      <c r="E1554" s="674" t="s">
        <v>4808</v>
      </c>
      <c r="F1554" s="674" t="s">
        <v>1238</v>
      </c>
      <c r="G1554" s="674" t="s">
        <v>1237</v>
      </c>
      <c r="H1554" s="674" t="s">
        <v>4809</v>
      </c>
      <c r="I1554" s="674" t="s">
        <v>4810</v>
      </c>
    </row>
    <row r="1555" spans="5:9" s="482" customFormat="1" x14ac:dyDescent="0.25">
      <c r="E1555" s="674" t="s">
        <v>4811</v>
      </c>
      <c r="F1555" s="674" t="s">
        <v>1238</v>
      </c>
      <c r="G1555" s="674" t="s">
        <v>1237</v>
      </c>
      <c r="H1555" s="674" t="s">
        <v>4812</v>
      </c>
      <c r="I1555" s="674" t="s">
        <v>4813</v>
      </c>
    </row>
    <row r="1556" spans="5:9" s="482" customFormat="1" x14ac:dyDescent="0.25">
      <c r="E1556" s="674" t="s">
        <v>4814</v>
      </c>
      <c r="F1556" s="674" t="s">
        <v>1238</v>
      </c>
      <c r="G1556" s="674" t="s">
        <v>1237</v>
      </c>
      <c r="H1556" s="674" t="s">
        <v>4815</v>
      </c>
      <c r="I1556" s="674" t="s">
        <v>4816</v>
      </c>
    </row>
    <row r="1557" spans="5:9" s="482" customFormat="1" x14ac:dyDescent="0.25">
      <c r="E1557" s="674" t="s">
        <v>4817</v>
      </c>
      <c r="F1557" s="674" t="s">
        <v>1238</v>
      </c>
      <c r="G1557" s="674" t="s">
        <v>1237</v>
      </c>
      <c r="H1557" s="674" t="s">
        <v>4818</v>
      </c>
      <c r="I1557" s="674" t="s">
        <v>4819</v>
      </c>
    </row>
    <row r="1558" spans="5:9" s="482" customFormat="1" x14ac:dyDescent="0.25">
      <c r="E1558" s="674" t="s">
        <v>4820</v>
      </c>
      <c r="F1558" s="674" t="s">
        <v>1238</v>
      </c>
      <c r="G1558" s="674" t="s">
        <v>1237</v>
      </c>
      <c r="H1558" s="674" t="s">
        <v>4821</v>
      </c>
      <c r="I1558" s="674" t="s">
        <v>4822</v>
      </c>
    </row>
    <row r="1559" spans="5:9" s="482" customFormat="1" x14ac:dyDescent="0.25">
      <c r="E1559" s="674" t="s">
        <v>4823</v>
      </c>
      <c r="F1559" s="674" t="s">
        <v>1238</v>
      </c>
      <c r="G1559" s="674" t="s">
        <v>1237</v>
      </c>
      <c r="H1559" s="674" t="s">
        <v>4824</v>
      </c>
      <c r="I1559" s="674" t="s">
        <v>4825</v>
      </c>
    </row>
    <row r="1560" spans="5:9" s="482" customFormat="1" x14ac:dyDescent="0.25">
      <c r="E1560" s="674" t="s">
        <v>4826</v>
      </c>
      <c r="F1560" s="674" t="s">
        <v>1238</v>
      </c>
      <c r="G1560" s="674" t="s">
        <v>1237</v>
      </c>
      <c r="H1560" s="674" t="s">
        <v>4827</v>
      </c>
      <c r="I1560" s="674" t="s">
        <v>4828</v>
      </c>
    </row>
    <row r="1561" spans="5:9" s="482" customFormat="1" x14ac:dyDescent="0.25">
      <c r="E1561" s="674" t="s">
        <v>4829</v>
      </c>
      <c r="F1561" s="674" t="s">
        <v>1238</v>
      </c>
      <c r="G1561" s="674" t="s">
        <v>1237</v>
      </c>
      <c r="H1561" s="674" t="s">
        <v>4830</v>
      </c>
      <c r="I1561" s="674" t="s">
        <v>4831</v>
      </c>
    </row>
    <row r="1562" spans="5:9" s="482" customFormat="1" x14ac:dyDescent="0.25">
      <c r="E1562" s="674" t="s">
        <v>4832</v>
      </c>
      <c r="F1562" s="674" t="s">
        <v>1238</v>
      </c>
      <c r="G1562" s="674" t="s">
        <v>1237</v>
      </c>
      <c r="H1562" s="674" t="s">
        <v>4833</v>
      </c>
      <c r="I1562" s="674" t="s">
        <v>4834</v>
      </c>
    </row>
    <row r="1563" spans="5:9" s="482" customFormat="1" x14ac:dyDescent="0.25">
      <c r="E1563" s="674" t="s">
        <v>4835</v>
      </c>
      <c r="F1563" s="674" t="s">
        <v>1238</v>
      </c>
      <c r="G1563" s="674" t="s">
        <v>1237</v>
      </c>
      <c r="H1563" s="674" t="s">
        <v>4836</v>
      </c>
      <c r="I1563" s="674" t="s">
        <v>4837</v>
      </c>
    </row>
    <row r="1564" spans="5:9" s="482" customFormat="1" x14ac:dyDescent="0.25">
      <c r="E1564" s="674" t="s">
        <v>4838</v>
      </c>
      <c r="F1564" s="674" t="s">
        <v>1238</v>
      </c>
      <c r="G1564" s="674" t="s">
        <v>1237</v>
      </c>
      <c r="H1564" s="674" t="s">
        <v>4839</v>
      </c>
      <c r="I1564" s="674" t="s">
        <v>4840</v>
      </c>
    </row>
    <row r="1565" spans="5:9" s="482" customFormat="1" x14ac:dyDescent="0.25">
      <c r="E1565" s="674" t="s">
        <v>4841</v>
      </c>
      <c r="F1565" s="674" t="s">
        <v>1238</v>
      </c>
      <c r="G1565" s="674" t="s">
        <v>1237</v>
      </c>
      <c r="H1565" s="674" t="s">
        <v>4842</v>
      </c>
      <c r="I1565" s="674" t="s">
        <v>4843</v>
      </c>
    </row>
    <row r="1566" spans="5:9" s="482" customFormat="1" x14ac:dyDescent="0.25">
      <c r="E1566" s="674" t="s">
        <v>4844</v>
      </c>
      <c r="F1566" s="674" t="s">
        <v>1238</v>
      </c>
      <c r="G1566" s="674" t="s">
        <v>1237</v>
      </c>
      <c r="H1566" s="674" t="s">
        <v>4845</v>
      </c>
      <c r="I1566" s="674" t="s">
        <v>4846</v>
      </c>
    </row>
    <row r="1567" spans="5:9" s="482" customFormat="1" x14ac:dyDescent="0.25">
      <c r="E1567" s="674" t="s">
        <v>4847</v>
      </c>
      <c r="F1567" s="674" t="s">
        <v>1238</v>
      </c>
      <c r="G1567" s="674" t="s">
        <v>1237</v>
      </c>
      <c r="H1567" s="674" t="s">
        <v>4848</v>
      </c>
      <c r="I1567" s="674" t="s">
        <v>4849</v>
      </c>
    </row>
    <row r="1568" spans="5:9" s="482" customFormat="1" x14ac:dyDescent="0.25">
      <c r="E1568" s="674" t="s">
        <v>4850</v>
      </c>
      <c r="F1568" s="674" t="s">
        <v>1238</v>
      </c>
      <c r="G1568" s="674" t="s">
        <v>1237</v>
      </c>
      <c r="H1568" s="674" t="s">
        <v>4851</v>
      </c>
      <c r="I1568" s="674" t="s">
        <v>4852</v>
      </c>
    </row>
    <row r="1569" spans="5:9" s="482" customFormat="1" x14ac:dyDescent="0.25">
      <c r="E1569" s="674" t="s">
        <v>4853</v>
      </c>
      <c r="F1569" s="674" t="s">
        <v>1238</v>
      </c>
      <c r="G1569" s="674" t="s">
        <v>1237</v>
      </c>
      <c r="H1569" s="674" t="s">
        <v>4854</v>
      </c>
      <c r="I1569" s="674" t="s">
        <v>4855</v>
      </c>
    </row>
    <row r="1570" spans="5:9" s="482" customFormat="1" x14ac:dyDescent="0.25">
      <c r="E1570" s="674" t="s">
        <v>4856</v>
      </c>
      <c r="F1570" s="674" t="s">
        <v>1242</v>
      </c>
      <c r="G1570" s="674" t="s">
        <v>1241</v>
      </c>
      <c r="H1570" s="674" t="s">
        <v>1146</v>
      </c>
      <c r="I1570" s="674" t="s">
        <v>4857</v>
      </c>
    </row>
    <row r="1571" spans="5:9" s="482" customFormat="1" x14ac:dyDescent="0.25">
      <c r="E1571" s="674" t="s">
        <v>4858</v>
      </c>
      <c r="F1571" s="674" t="s">
        <v>1242</v>
      </c>
      <c r="G1571" s="674" t="s">
        <v>1241</v>
      </c>
      <c r="H1571" s="674" t="s">
        <v>1148</v>
      </c>
      <c r="I1571" s="674" t="s">
        <v>4859</v>
      </c>
    </row>
    <row r="1572" spans="5:9" s="482" customFormat="1" x14ac:dyDescent="0.25">
      <c r="E1572" s="674" t="s">
        <v>4860</v>
      </c>
      <c r="F1572" s="674" t="s">
        <v>1242</v>
      </c>
      <c r="G1572" s="674" t="s">
        <v>1241</v>
      </c>
      <c r="H1572" s="674" t="s">
        <v>1154</v>
      </c>
      <c r="I1572" s="674" t="s">
        <v>2202</v>
      </c>
    </row>
    <row r="1573" spans="5:9" s="482" customFormat="1" x14ac:dyDescent="0.25">
      <c r="E1573" s="674" t="s">
        <v>4861</v>
      </c>
      <c r="F1573" s="674" t="s">
        <v>1242</v>
      </c>
      <c r="G1573" s="674" t="s">
        <v>1241</v>
      </c>
      <c r="H1573" s="674" t="s">
        <v>1160</v>
      </c>
      <c r="I1573" s="674" t="s">
        <v>4862</v>
      </c>
    </row>
    <row r="1574" spans="5:9" s="482" customFormat="1" x14ac:dyDescent="0.25">
      <c r="E1574" s="674" t="s">
        <v>4863</v>
      </c>
      <c r="F1574" s="674" t="s">
        <v>1242</v>
      </c>
      <c r="G1574" s="674" t="s">
        <v>1241</v>
      </c>
      <c r="H1574" s="674" t="s">
        <v>1165</v>
      </c>
      <c r="I1574" s="674" t="s">
        <v>4864</v>
      </c>
    </row>
    <row r="1575" spans="5:9" s="482" customFormat="1" x14ac:dyDescent="0.25">
      <c r="E1575" s="674" t="s">
        <v>4865</v>
      </c>
      <c r="F1575" s="674" t="s">
        <v>1242</v>
      </c>
      <c r="G1575" s="674" t="s">
        <v>1241</v>
      </c>
      <c r="H1575" s="674" t="s">
        <v>1171</v>
      </c>
      <c r="I1575" s="674" t="s">
        <v>3146</v>
      </c>
    </row>
    <row r="1576" spans="5:9" s="482" customFormat="1" x14ac:dyDescent="0.25">
      <c r="E1576" s="674" t="s">
        <v>4866</v>
      </c>
      <c r="F1576" s="674" t="s">
        <v>1242</v>
      </c>
      <c r="G1576" s="674" t="s">
        <v>1241</v>
      </c>
      <c r="H1576" s="674" t="s">
        <v>1176</v>
      </c>
      <c r="I1576" s="674" t="s">
        <v>4867</v>
      </c>
    </row>
    <row r="1577" spans="5:9" s="482" customFormat="1" x14ac:dyDescent="0.25">
      <c r="E1577" s="674" t="s">
        <v>4868</v>
      </c>
      <c r="F1577" s="674" t="s">
        <v>1242</v>
      </c>
      <c r="G1577" s="674" t="s">
        <v>1241</v>
      </c>
      <c r="H1577" s="674" t="s">
        <v>1181</v>
      </c>
      <c r="I1577" s="674" t="s">
        <v>4869</v>
      </c>
    </row>
    <row r="1578" spans="5:9" s="482" customFormat="1" x14ac:dyDescent="0.25">
      <c r="E1578" s="674" t="s">
        <v>4870</v>
      </c>
      <c r="F1578" s="674" t="s">
        <v>1242</v>
      </c>
      <c r="G1578" s="674" t="s">
        <v>1241</v>
      </c>
      <c r="H1578" s="674" t="s">
        <v>1186</v>
      </c>
      <c r="I1578" s="674" t="s">
        <v>4871</v>
      </c>
    </row>
    <row r="1579" spans="5:9" s="482" customFormat="1" x14ac:dyDescent="0.25">
      <c r="E1579" s="674" t="s">
        <v>4872</v>
      </c>
      <c r="F1579" s="674" t="s">
        <v>1242</v>
      </c>
      <c r="G1579" s="674" t="s">
        <v>1241</v>
      </c>
      <c r="H1579" s="674" t="s">
        <v>1192</v>
      </c>
      <c r="I1579" s="674" t="s">
        <v>4873</v>
      </c>
    </row>
    <row r="1580" spans="5:9" s="482" customFormat="1" x14ac:dyDescent="0.25">
      <c r="E1580" s="674" t="s">
        <v>4874</v>
      </c>
      <c r="F1580" s="674" t="s">
        <v>1242</v>
      </c>
      <c r="G1580" s="674" t="s">
        <v>1241</v>
      </c>
      <c r="H1580" s="674" t="s">
        <v>1197</v>
      </c>
      <c r="I1580" s="674" t="s">
        <v>4875</v>
      </c>
    </row>
    <row r="1581" spans="5:9" s="482" customFormat="1" x14ac:dyDescent="0.25">
      <c r="E1581" s="674" t="s">
        <v>4876</v>
      </c>
      <c r="F1581" s="674" t="s">
        <v>1242</v>
      </c>
      <c r="G1581" s="674" t="s">
        <v>1241</v>
      </c>
      <c r="H1581" s="674" t="s">
        <v>1312</v>
      </c>
      <c r="I1581" s="674" t="s">
        <v>4877</v>
      </c>
    </row>
    <row r="1582" spans="5:9" s="482" customFormat="1" x14ac:dyDescent="0.25">
      <c r="E1582" s="674" t="s">
        <v>4878</v>
      </c>
      <c r="F1582" s="674" t="s">
        <v>1242</v>
      </c>
      <c r="G1582" s="674" t="s">
        <v>1241</v>
      </c>
      <c r="H1582" s="674" t="s">
        <v>1314</v>
      </c>
      <c r="I1582" s="674" t="s">
        <v>4879</v>
      </c>
    </row>
    <row r="1583" spans="5:9" s="482" customFormat="1" x14ac:dyDescent="0.25">
      <c r="E1583" s="674" t="s">
        <v>4880</v>
      </c>
      <c r="F1583" s="674" t="s">
        <v>1242</v>
      </c>
      <c r="G1583" s="674" t="s">
        <v>1241</v>
      </c>
      <c r="H1583" s="674" t="s">
        <v>1316</v>
      </c>
      <c r="I1583" s="674" t="s">
        <v>4881</v>
      </c>
    </row>
    <row r="1584" spans="5:9" s="482" customFormat="1" x14ac:dyDescent="0.25">
      <c r="E1584" s="674" t="s">
        <v>4882</v>
      </c>
      <c r="F1584" s="674" t="s">
        <v>1242</v>
      </c>
      <c r="G1584" s="674" t="s">
        <v>1241</v>
      </c>
      <c r="H1584" s="674" t="s">
        <v>1319</v>
      </c>
      <c r="I1584" s="674" t="s">
        <v>4883</v>
      </c>
    </row>
    <row r="1585" spans="5:9" s="482" customFormat="1" x14ac:dyDescent="0.25">
      <c r="E1585" s="674" t="s">
        <v>4884</v>
      </c>
      <c r="F1585" s="674" t="s">
        <v>1242</v>
      </c>
      <c r="G1585" s="674" t="s">
        <v>1241</v>
      </c>
      <c r="H1585" s="674" t="s">
        <v>1322</v>
      </c>
      <c r="I1585" s="674" t="s">
        <v>4885</v>
      </c>
    </row>
    <row r="1586" spans="5:9" s="482" customFormat="1" x14ac:dyDescent="0.25">
      <c r="E1586" s="674" t="s">
        <v>4886</v>
      </c>
      <c r="F1586" s="674" t="s">
        <v>1242</v>
      </c>
      <c r="G1586" s="674" t="s">
        <v>1241</v>
      </c>
      <c r="H1586" s="674" t="s">
        <v>1325</v>
      </c>
      <c r="I1586" s="674" t="s">
        <v>4887</v>
      </c>
    </row>
    <row r="1587" spans="5:9" s="482" customFormat="1" x14ac:dyDescent="0.25">
      <c r="E1587" s="674" t="s">
        <v>4888</v>
      </c>
      <c r="F1587" s="674" t="s">
        <v>1242</v>
      </c>
      <c r="G1587" s="674" t="s">
        <v>1241</v>
      </c>
      <c r="H1587" s="674" t="s">
        <v>1328</v>
      </c>
      <c r="I1587" s="674" t="s">
        <v>4889</v>
      </c>
    </row>
    <row r="1588" spans="5:9" s="482" customFormat="1" x14ac:dyDescent="0.25">
      <c r="E1588" s="674" t="s">
        <v>4890</v>
      </c>
      <c r="F1588" s="674" t="s">
        <v>1242</v>
      </c>
      <c r="G1588" s="674" t="s">
        <v>1241</v>
      </c>
      <c r="H1588" s="674" t="s">
        <v>1331</v>
      </c>
      <c r="I1588" s="674" t="s">
        <v>4891</v>
      </c>
    </row>
    <row r="1589" spans="5:9" s="482" customFormat="1" x14ac:dyDescent="0.25">
      <c r="E1589" s="674" t="s">
        <v>4892</v>
      </c>
      <c r="F1589" s="674" t="s">
        <v>1242</v>
      </c>
      <c r="G1589" s="674" t="s">
        <v>1241</v>
      </c>
      <c r="H1589" s="674" t="s">
        <v>1333</v>
      </c>
      <c r="I1589" s="674" t="s">
        <v>4893</v>
      </c>
    </row>
    <row r="1590" spans="5:9" s="482" customFormat="1" x14ac:dyDescent="0.25">
      <c r="E1590" s="674" t="s">
        <v>4894</v>
      </c>
      <c r="F1590" s="674" t="s">
        <v>1242</v>
      </c>
      <c r="G1590" s="674" t="s">
        <v>1241</v>
      </c>
      <c r="H1590" s="674" t="s">
        <v>1336</v>
      </c>
      <c r="I1590" s="674" t="s">
        <v>4895</v>
      </c>
    </row>
    <row r="1591" spans="5:9" s="482" customFormat="1" x14ac:dyDescent="0.25">
      <c r="E1591" s="674" t="s">
        <v>4896</v>
      </c>
      <c r="F1591" s="674" t="s">
        <v>1242</v>
      </c>
      <c r="G1591" s="674" t="s">
        <v>1241</v>
      </c>
      <c r="H1591" s="674" t="s">
        <v>1339</v>
      </c>
      <c r="I1591" s="674" t="s">
        <v>4897</v>
      </c>
    </row>
    <row r="1592" spans="5:9" s="482" customFormat="1" x14ac:dyDescent="0.25">
      <c r="E1592" s="674" t="s">
        <v>4898</v>
      </c>
      <c r="F1592" s="674" t="s">
        <v>1242</v>
      </c>
      <c r="G1592" s="674" t="s">
        <v>1241</v>
      </c>
      <c r="H1592" s="674" t="s">
        <v>1342</v>
      </c>
      <c r="I1592" s="674" t="s">
        <v>4899</v>
      </c>
    </row>
    <row r="1593" spans="5:9" s="482" customFormat="1" x14ac:dyDescent="0.25">
      <c r="E1593" s="674" t="s">
        <v>4900</v>
      </c>
      <c r="F1593" s="674" t="s">
        <v>1242</v>
      </c>
      <c r="G1593" s="674" t="s">
        <v>1241</v>
      </c>
      <c r="H1593" s="674" t="s">
        <v>1345</v>
      </c>
      <c r="I1593" s="674" t="s">
        <v>4901</v>
      </c>
    </row>
    <row r="1594" spans="5:9" s="482" customFormat="1" x14ac:dyDescent="0.25">
      <c r="E1594" s="674" t="s">
        <v>4902</v>
      </c>
      <c r="F1594" s="674" t="s">
        <v>1242</v>
      </c>
      <c r="G1594" s="674" t="s">
        <v>1241</v>
      </c>
      <c r="H1594" s="674" t="s">
        <v>1348</v>
      </c>
      <c r="I1594" s="674" t="s">
        <v>4903</v>
      </c>
    </row>
    <row r="1595" spans="5:9" s="482" customFormat="1" x14ac:dyDescent="0.25">
      <c r="E1595" s="674" t="s">
        <v>4904</v>
      </c>
      <c r="F1595" s="674" t="s">
        <v>1242</v>
      </c>
      <c r="G1595" s="674" t="s">
        <v>1241</v>
      </c>
      <c r="H1595" s="674" t="s">
        <v>1351</v>
      </c>
      <c r="I1595" s="674" t="s">
        <v>4905</v>
      </c>
    </row>
    <row r="1596" spans="5:9" s="482" customFormat="1" x14ac:dyDescent="0.25">
      <c r="E1596" s="674" t="s">
        <v>4906</v>
      </c>
      <c r="F1596" s="674" t="s">
        <v>1242</v>
      </c>
      <c r="G1596" s="674" t="s">
        <v>1241</v>
      </c>
      <c r="H1596" s="674" t="s">
        <v>1354</v>
      </c>
      <c r="I1596" s="674" t="s">
        <v>4907</v>
      </c>
    </row>
    <row r="1597" spans="5:9" s="482" customFormat="1" x14ac:dyDescent="0.25">
      <c r="E1597" s="674" t="s">
        <v>4908</v>
      </c>
      <c r="F1597" s="674" t="s">
        <v>1242</v>
      </c>
      <c r="G1597" s="674" t="s">
        <v>1241</v>
      </c>
      <c r="H1597" s="674" t="s">
        <v>1357</v>
      </c>
      <c r="I1597" s="674" t="s">
        <v>4909</v>
      </c>
    </row>
    <row r="1598" spans="5:9" s="482" customFormat="1" x14ac:dyDescent="0.25">
      <c r="E1598" s="674" t="s">
        <v>4910</v>
      </c>
      <c r="F1598" s="674" t="s">
        <v>1242</v>
      </c>
      <c r="G1598" s="674" t="s">
        <v>1241</v>
      </c>
      <c r="H1598" s="674" t="s">
        <v>1360</v>
      </c>
      <c r="I1598" s="674" t="s">
        <v>4911</v>
      </c>
    </row>
    <row r="1599" spans="5:9" s="482" customFormat="1" x14ac:dyDescent="0.25">
      <c r="E1599" s="674" t="s">
        <v>4912</v>
      </c>
      <c r="F1599" s="674" t="s">
        <v>1242</v>
      </c>
      <c r="G1599" s="674" t="s">
        <v>1241</v>
      </c>
      <c r="H1599" s="674" t="s">
        <v>1363</v>
      </c>
      <c r="I1599" s="674" t="s">
        <v>4913</v>
      </c>
    </row>
    <row r="1600" spans="5:9" s="482" customFormat="1" x14ac:dyDescent="0.25">
      <c r="E1600" s="674" t="s">
        <v>4914</v>
      </c>
      <c r="F1600" s="674" t="s">
        <v>1242</v>
      </c>
      <c r="G1600" s="674" t="s">
        <v>1241</v>
      </c>
      <c r="H1600" s="674" t="s">
        <v>1366</v>
      </c>
      <c r="I1600" s="674" t="s">
        <v>4915</v>
      </c>
    </row>
    <row r="1601" spans="5:9" s="482" customFormat="1" x14ac:dyDescent="0.25">
      <c r="E1601" s="674" t="s">
        <v>4916</v>
      </c>
      <c r="F1601" s="674" t="s">
        <v>1242</v>
      </c>
      <c r="G1601" s="674" t="s">
        <v>1241</v>
      </c>
      <c r="H1601" s="674" t="s">
        <v>1369</v>
      </c>
      <c r="I1601" s="674" t="s">
        <v>4917</v>
      </c>
    </row>
    <row r="1602" spans="5:9" s="482" customFormat="1" x14ac:dyDescent="0.25">
      <c r="E1602" s="674" t="s">
        <v>4918</v>
      </c>
      <c r="F1602" s="674" t="s">
        <v>1242</v>
      </c>
      <c r="G1602" s="674" t="s">
        <v>1241</v>
      </c>
      <c r="H1602" s="674" t="s">
        <v>1372</v>
      </c>
      <c r="I1602" s="674" t="s">
        <v>4919</v>
      </c>
    </row>
    <row r="1603" spans="5:9" s="482" customFormat="1" x14ac:dyDescent="0.25">
      <c r="E1603" s="674" t="s">
        <v>4920</v>
      </c>
      <c r="F1603" s="674" t="s">
        <v>1242</v>
      </c>
      <c r="G1603" s="674" t="s">
        <v>1241</v>
      </c>
      <c r="H1603" s="674" t="s">
        <v>1375</v>
      </c>
      <c r="I1603" s="674" t="s">
        <v>4921</v>
      </c>
    </row>
    <row r="1604" spans="5:9" s="482" customFormat="1" x14ac:dyDescent="0.25">
      <c r="E1604" s="674" t="s">
        <v>4922</v>
      </c>
      <c r="F1604" s="674" t="s">
        <v>1242</v>
      </c>
      <c r="G1604" s="674" t="s">
        <v>1241</v>
      </c>
      <c r="H1604" s="674" t="s">
        <v>1378</v>
      </c>
      <c r="I1604" s="674" t="s">
        <v>4923</v>
      </c>
    </row>
    <row r="1605" spans="5:9" s="482" customFormat="1" x14ac:dyDescent="0.25">
      <c r="E1605" s="674" t="s">
        <v>4924</v>
      </c>
      <c r="F1605" s="674" t="s">
        <v>1242</v>
      </c>
      <c r="G1605" s="674" t="s">
        <v>1241</v>
      </c>
      <c r="H1605" s="674" t="s">
        <v>1381</v>
      </c>
      <c r="I1605" s="674" t="s">
        <v>4925</v>
      </c>
    </row>
    <row r="1606" spans="5:9" s="482" customFormat="1" x14ac:dyDescent="0.25">
      <c r="E1606" s="674" t="s">
        <v>4926</v>
      </c>
      <c r="F1606" s="674" t="s">
        <v>1242</v>
      </c>
      <c r="G1606" s="674" t="s">
        <v>1241</v>
      </c>
      <c r="H1606" s="674" t="s">
        <v>1384</v>
      </c>
      <c r="I1606" s="674" t="s">
        <v>2664</v>
      </c>
    </row>
    <row r="1607" spans="5:9" s="482" customFormat="1" x14ac:dyDescent="0.25">
      <c r="E1607" s="674" t="s">
        <v>4927</v>
      </c>
      <c r="F1607" s="674" t="s">
        <v>1242</v>
      </c>
      <c r="G1607" s="674" t="s">
        <v>1241</v>
      </c>
      <c r="H1607" s="674" t="s">
        <v>1387</v>
      </c>
      <c r="I1607" s="674" t="s">
        <v>4928</v>
      </c>
    </row>
    <row r="1608" spans="5:9" s="482" customFormat="1" x14ac:dyDescent="0.25">
      <c r="E1608" s="674" t="s">
        <v>4929</v>
      </c>
      <c r="F1608" s="674" t="s">
        <v>1242</v>
      </c>
      <c r="G1608" s="674" t="s">
        <v>1241</v>
      </c>
      <c r="H1608" s="674" t="s">
        <v>1485</v>
      </c>
      <c r="I1608" s="674" t="s">
        <v>4930</v>
      </c>
    </row>
    <row r="1609" spans="5:9" s="482" customFormat="1" x14ac:dyDescent="0.25">
      <c r="E1609" s="674" t="s">
        <v>4931</v>
      </c>
      <c r="F1609" s="674" t="s">
        <v>1242</v>
      </c>
      <c r="G1609" s="674" t="s">
        <v>1241</v>
      </c>
      <c r="H1609" s="674" t="s">
        <v>1488</v>
      </c>
      <c r="I1609" s="674" t="s">
        <v>4932</v>
      </c>
    </row>
    <row r="1610" spans="5:9" s="482" customFormat="1" x14ac:dyDescent="0.25">
      <c r="E1610" s="674" t="s">
        <v>4933</v>
      </c>
      <c r="F1610" s="674" t="s">
        <v>1242</v>
      </c>
      <c r="G1610" s="674" t="s">
        <v>1241</v>
      </c>
      <c r="H1610" s="674" t="s">
        <v>1491</v>
      </c>
      <c r="I1610" s="674" t="s">
        <v>4934</v>
      </c>
    </row>
    <row r="1611" spans="5:9" s="482" customFormat="1" x14ac:dyDescent="0.25">
      <c r="E1611" s="674" t="s">
        <v>4935</v>
      </c>
      <c r="F1611" s="674" t="s">
        <v>1242</v>
      </c>
      <c r="G1611" s="674" t="s">
        <v>1241</v>
      </c>
      <c r="H1611" s="674" t="s">
        <v>1494</v>
      </c>
      <c r="I1611" s="674" t="s">
        <v>4936</v>
      </c>
    </row>
    <row r="1612" spans="5:9" s="482" customFormat="1" x14ac:dyDescent="0.25">
      <c r="E1612" s="674" t="s">
        <v>4937</v>
      </c>
      <c r="F1612" s="674" t="s">
        <v>1242</v>
      </c>
      <c r="G1612" s="674" t="s">
        <v>1241</v>
      </c>
      <c r="H1612" s="674" t="s">
        <v>1497</v>
      </c>
      <c r="I1612" s="674" t="s">
        <v>4938</v>
      </c>
    </row>
    <row r="1613" spans="5:9" s="482" customFormat="1" x14ac:dyDescent="0.25">
      <c r="E1613" s="674" t="s">
        <v>4939</v>
      </c>
      <c r="F1613" s="674" t="s">
        <v>1242</v>
      </c>
      <c r="G1613" s="674" t="s">
        <v>1241</v>
      </c>
      <c r="H1613" s="674" t="s">
        <v>1500</v>
      </c>
      <c r="I1613" s="674" t="s">
        <v>4940</v>
      </c>
    </row>
    <row r="1614" spans="5:9" s="482" customFormat="1" x14ac:dyDescent="0.25">
      <c r="E1614" s="674" t="s">
        <v>4941</v>
      </c>
      <c r="F1614" s="674" t="s">
        <v>1242</v>
      </c>
      <c r="G1614" s="674" t="s">
        <v>1241</v>
      </c>
      <c r="H1614" s="674" t="s">
        <v>1503</v>
      </c>
      <c r="I1614" s="674" t="s">
        <v>4942</v>
      </c>
    </row>
    <row r="1615" spans="5:9" s="482" customFormat="1" x14ac:dyDescent="0.25">
      <c r="E1615" s="674" t="s">
        <v>4943</v>
      </c>
      <c r="F1615" s="674" t="s">
        <v>1242</v>
      </c>
      <c r="G1615" s="674" t="s">
        <v>1241</v>
      </c>
      <c r="H1615" s="674" t="s">
        <v>1506</v>
      </c>
      <c r="I1615" s="674" t="s">
        <v>4944</v>
      </c>
    </row>
    <row r="1616" spans="5:9" s="482" customFormat="1" x14ac:dyDescent="0.25">
      <c r="E1616" s="674" t="s">
        <v>4945</v>
      </c>
      <c r="F1616" s="674" t="s">
        <v>1242</v>
      </c>
      <c r="G1616" s="674" t="s">
        <v>1241</v>
      </c>
      <c r="H1616" s="674" t="s">
        <v>1509</v>
      </c>
      <c r="I1616" s="674" t="s">
        <v>2674</v>
      </c>
    </row>
    <row r="1617" spans="5:9" s="482" customFormat="1" x14ac:dyDescent="0.25">
      <c r="E1617" s="674" t="s">
        <v>4946</v>
      </c>
      <c r="F1617" s="674" t="s">
        <v>1242</v>
      </c>
      <c r="G1617" s="674" t="s">
        <v>1241</v>
      </c>
      <c r="H1617" s="674" t="s">
        <v>1512</v>
      </c>
      <c r="I1617" s="674" t="s">
        <v>4947</v>
      </c>
    </row>
    <row r="1618" spans="5:9" s="482" customFormat="1" x14ac:dyDescent="0.25">
      <c r="E1618" s="674" t="s">
        <v>4948</v>
      </c>
      <c r="F1618" s="674" t="s">
        <v>1242</v>
      </c>
      <c r="G1618" s="674" t="s">
        <v>1241</v>
      </c>
      <c r="H1618" s="674" t="s">
        <v>1514</v>
      </c>
      <c r="I1618" s="674" t="s">
        <v>4949</v>
      </c>
    </row>
    <row r="1619" spans="5:9" s="482" customFormat="1" x14ac:dyDescent="0.25">
      <c r="E1619" s="674" t="s">
        <v>4950</v>
      </c>
      <c r="F1619" s="674" t="s">
        <v>1242</v>
      </c>
      <c r="G1619" s="674" t="s">
        <v>1241</v>
      </c>
      <c r="H1619" s="674" t="s">
        <v>1517</v>
      </c>
      <c r="I1619" s="674" t="s">
        <v>4951</v>
      </c>
    </row>
    <row r="1620" spans="5:9" s="482" customFormat="1" x14ac:dyDescent="0.25">
      <c r="E1620" s="674" t="s">
        <v>4952</v>
      </c>
      <c r="F1620" s="674" t="s">
        <v>1242</v>
      </c>
      <c r="G1620" s="674" t="s">
        <v>1241</v>
      </c>
      <c r="H1620" s="674" t="s">
        <v>1520</v>
      </c>
      <c r="I1620" s="674" t="s">
        <v>4953</v>
      </c>
    </row>
    <row r="1621" spans="5:9" s="482" customFormat="1" x14ac:dyDescent="0.25">
      <c r="E1621" s="674" t="s">
        <v>4954</v>
      </c>
      <c r="F1621" s="674" t="s">
        <v>1242</v>
      </c>
      <c r="G1621" s="674" t="s">
        <v>1241</v>
      </c>
      <c r="H1621" s="674" t="s">
        <v>1523</v>
      </c>
      <c r="I1621" s="674" t="s">
        <v>4955</v>
      </c>
    </row>
    <row r="1622" spans="5:9" s="482" customFormat="1" x14ac:dyDescent="0.25">
      <c r="E1622" s="674" t="s">
        <v>4956</v>
      </c>
      <c r="F1622" s="674" t="s">
        <v>1242</v>
      </c>
      <c r="G1622" s="674" t="s">
        <v>1241</v>
      </c>
      <c r="H1622" s="674" t="s">
        <v>1526</v>
      </c>
      <c r="I1622" s="674" t="s">
        <v>4957</v>
      </c>
    </row>
    <row r="1623" spans="5:9" s="482" customFormat="1" x14ac:dyDescent="0.25">
      <c r="E1623" s="674" t="s">
        <v>4958</v>
      </c>
      <c r="F1623" s="674" t="s">
        <v>1242</v>
      </c>
      <c r="G1623" s="674" t="s">
        <v>1241</v>
      </c>
      <c r="H1623" s="674" t="s">
        <v>1529</v>
      </c>
      <c r="I1623" s="674" t="s">
        <v>4959</v>
      </c>
    </row>
    <row r="1624" spans="5:9" s="482" customFormat="1" x14ac:dyDescent="0.25">
      <c r="E1624" s="674" t="s">
        <v>4960</v>
      </c>
      <c r="F1624" s="674" t="s">
        <v>1242</v>
      </c>
      <c r="G1624" s="674" t="s">
        <v>1241</v>
      </c>
      <c r="H1624" s="674" t="s">
        <v>1532</v>
      </c>
      <c r="I1624" s="674" t="s">
        <v>4961</v>
      </c>
    </row>
    <row r="1625" spans="5:9" s="482" customFormat="1" x14ac:dyDescent="0.25">
      <c r="E1625" s="674" t="s">
        <v>4962</v>
      </c>
      <c r="F1625" s="674" t="s">
        <v>1242</v>
      </c>
      <c r="G1625" s="674" t="s">
        <v>1241</v>
      </c>
      <c r="H1625" s="674" t="s">
        <v>1535</v>
      </c>
      <c r="I1625" s="674" t="s">
        <v>4963</v>
      </c>
    </row>
    <row r="1626" spans="5:9" s="482" customFormat="1" x14ac:dyDescent="0.25">
      <c r="E1626" s="674" t="s">
        <v>4964</v>
      </c>
      <c r="F1626" s="674" t="s">
        <v>1242</v>
      </c>
      <c r="G1626" s="674" t="s">
        <v>1241</v>
      </c>
      <c r="H1626" s="674" t="s">
        <v>1538</v>
      </c>
      <c r="I1626" s="674" t="s">
        <v>4965</v>
      </c>
    </row>
    <row r="1627" spans="5:9" s="482" customFormat="1" x14ac:dyDescent="0.25">
      <c r="E1627" s="674" t="s">
        <v>4966</v>
      </c>
      <c r="F1627" s="674" t="s">
        <v>1242</v>
      </c>
      <c r="G1627" s="674" t="s">
        <v>1241</v>
      </c>
      <c r="H1627" s="674" t="s">
        <v>1541</v>
      </c>
      <c r="I1627" s="674" t="s">
        <v>4967</v>
      </c>
    </row>
    <row r="1628" spans="5:9" s="482" customFormat="1" x14ac:dyDescent="0.25">
      <c r="E1628" s="674" t="s">
        <v>4968</v>
      </c>
      <c r="F1628" s="674" t="s">
        <v>1242</v>
      </c>
      <c r="G1628" s="674" t="s">
        <v>1241</v>
      </c>
      <c r="H1628" s="674" t="s">
        <v>1544</v>
      </c>
      <c r="I1628" s="674" t="s">
        <v>4969</v>
      </c>
    </row>
    <row r="1629" spans="5:9" s="482" customFormat="1" x14ac:dyDescent="0.25">
      <c r="E1629" s="674" t="s">
        <v>4970</v>
      </c>
      <c r="F1629" s="674" t="s">
        <v>1242</v>
      </c>
      <c r="G1629" s="674" t="s">
        <v>1241</v>
      </c>
      <c r="H1629" s="674" t="s">
        <v>1547</v>
      </c>
      <c r="I1629" s="674" t="s">
        <v>4971</v>
      </c>
    </row>
    <row r="1630" spans="5:9" s="482" customFormat="1" x14ac:dyDescent="0.25">
      <c r="E1630" s="674" t="s">
        <v>4972</v>
      </c>
      <c r="F1630" s="674" t="s">
        <v>1242</v>
      </c>
      <c r="G1630" s="674" t="s">
        <v>1241</v>
      </c>
      <c r="H1630" s="674" t="s">
        <v>1550</v>
      </c>
      <c r="I1630" s="674" t="s">
        <v>2240</v>
      </c>
    </row>
    <row r="1631" spans="5:9" s="482" customFormat="1" x14ac:dyDescent="0.25">
      <c r="E1631" s="674" t="s">
        <v>4973</v>
      </c>
      <c r="F1631" s="674" t="s">
        <v>1242</v>
      </c>
      <c r="G1631" s="674" t="s">
        <v>1241</v>
      </c>
      <c r="H1631" s="674" t="s">
        <v>1553</v>
      </c>
      <c r="I1631" s="674" t="s">
        <v>4974</v>
      </c>
    </row>
    <row r="1632" spans="5:9" s="482" customFormat="1" x14ac:dyDescent="0.25">
      <c r="E1632" s="674" t="s">
        <v>4975</v>
      </c>
      <c r="F1632" s="674" t="s">
        <v>1242</v>
      </c>
      <c r="G1632" s="674" t="s">
        <v>1241</v>
      </c>
      <c r="H1632" s="674" t="s">
        <v>1556</v>
      </c>
      <c r="I1632" s="674" t="s">
        <v>4976</v>
      </c>
    </row>
    <row r="1633" spans="5:9" s="482" customFormat="1" x14ac:dyDescent="0.25">
      <c r="E1633" s="674" t="s">
        <v>4977</v>
      </c>
      <c r="F1633" s="674" t="s">
        <v>1242</v>
      </c>
      <c r="G1633" s="674" t="s">
        <v>1241</v>
      </c>
      <c r="H1633" s="674" t="s">
        <v>1559</v>
      </c>
      <c r="I1633" s="674" t="s">
        <v>4978</v>
      </c>
    </row>
    <row r="1634" spans="5:9" s="482" customFormat="1" x14ac:dyDescent="0.25">
      <c r="E1634" s="674" t="s">
        <v>4979</v>
      </c>
      <c r="F1634" s="674" t="s">
        <v>1242</v>
      </c>
      <c r="G1634" s="674" t="s">
        <v>1241</v>
      </c>
      <c r="H1634" s="674" t="s">
        <v>1562</v>
      </c>
      <c r="I1634" s="674" t="s">
        <v>4980</v>
      </c>
    </row>
    <row r="1635" spans="5:9" s="482" customFormat="1" x14ac:dyDescent="0.25">
      <c r="E1635" s="674" t="s">
        <v>4981</v>
      </c>
      <c r="F1635" s="674" t="s">
        <v>1242</v>
      </c>
      <c r="G1635" s="674" t="s">
        <v>1241</v>
      </c>
      <c r="H1635" s="674" t="s">
        <v>1565</v>
      </c>
      <c r="I1635" s="674" t="s">
        <v>1774</v>
      </c>
    </row>
    <row r="1636" spans="5:9" s="482" customFormat="1" x14ac:dyDescent="0.25">
      <c r="E1636" s="674" t="s">
        <v>4982</v>
      </c>
      <c r="F1636" s="674" t="s">
        <v>1242</v>
      </c>
      <c r="G1636" s="674" t="s">
        <v>1241</v>
      </c>
      <c r="H1636" s="674" t="s">
        <v>1568</v>
      </c>
      <c r="I1636" s="674" t="s">
        <v>1891</v>
      </c>
    </row>
    <row r="1637" spans="5:9" s="482" customFormat="1" x14ac:dyDescent="0.25">
      <c r="E1637" s="674" t="s">
        <v>4983</v>
      </c>
      <c r="F1637" s="674" t="s">
        <v>1242</v>
      </c>
      <c r="G1637" s="674" t="s">
        <v>1241</v>
      </c>
      <c r="H1637" s="674" t="s">
        <v>1571</v>
      </c>
      <c r="I1637" s="674" t="s">
        <v>4984</v>
      </c>
    </row>
    <row r="1638" spans="5:9" s="482" customFormat="1" x14ac:dyDescent="0.25">
      <c r="E1638" s="674" t="s">
        <v>4985</v>
      </c>
      <c r="F1638" s="674" t="s">
        <v>1242</v>
      </c>
      <c r="G1638" s="674" t="s">
        <v>1241</v>
      </c>
      <c r="H1638" s="674" t="s">
        <v>1574</v>
      </c>
      <c r="I1638" s="674" t="s">
        <v>4986</v>
      </c>
    </row>
    <row r="1639" spans="5:9" s="482" customFormat="1" x14ac:dyDescent="0.25">
      <c r="E1639" s="674" t="s">
        <v>4987</v>
      </c>
      <c r="F1639" s="674" t="s">
        <v>1242</v>
      </c>
      <c r="G1639" s="674" t="s">
        <v>1241</v>
      </c>
      <c r="H1639" s="674" t="s">
        <v>1577</v>
      </c>
      <c r="I1639" s="674" t="s">
        <v>4988</v>
      </c>
    </row>
    <row r="1640" spans="5:9" s="482" customFormat="1" x14ac:dyDescent="0.25">
      <c r="E1640" s="674" t="s">
        <v>4989</v>
      </c>
      <c r="F1640" s="674" t="s">
        <v>1242</v>
      </c>
      <c r="G1640" s="674" t="s">
        <v>1241</v>
      </c>
      <c r="H1640" s="674" t="s">
        <v>1580</v>
      </c>
      <c r="I1640" s="674" t="s">
        <v>4990</v>
      </c>
    </row>
    <row r="1641" spans="5:9" s="482" customFormat="1" x14ac:dyDescent="0.25">
      <c r="E1641" s="674" t="s">
        <v>4991</v>
      </c>
      <c r="F1641" s="674" t="s">
        <v>1242</v>
      </c>
      <c r="G1641" s="674" t="s">
        <v>1241</v>
      </c>
      <c r="H1641" s="674" t="s">
        <v>1583</v>
      </c>
      <c r="I1641" s="674" t="s">
        <v>2253</v>
      </c>
    </row>
    <row r="1642" spans="5:9" s="482" customFormat="1" x14ac:dyDescent="0.25">
      <c r="E1642" s="674" t="s">
        <v>4992</v>
      </c>
      <c r="F1642" s="674" t="s">
        <v>1242</v>
      </c>
      <c r="G1642" s="674" t="s">
        <v>1241</v>
      </c>
      <c r="H1642" s="674" t="s">
        <v>1586</v>
      </c>
      <c r="I1642" s="674" t="s">
        <v>4993</v>
      </c>
    </row>
    <row r="1643" spans="5:9" s="482" customFormat="1" x14ac:dyDescent="0.25">
      <c r="E1643" s="674" t="s">
        <v>4994</v>
      </c>
      <c r="F1643" s="674" t="s">
        <v>1242</v>
      </c>
      <c r="G1643" s="674" t="s">
        <v>1241</v>
      </c>
      <c r="H1643" s="674" t="s">
        <v>1589</v>
      </c>
      <c r="I1643" s="674" t="s">
        <v>4995</v>
      </c>
    </row>
    <row r="1644" spans="5:9" s="482" customFormat="1" x14ac:dyDescent="0.25">
      <c r="E1644" s="674" t="s">
        <v>4996</v>
      </c>
      <c r="F1644" s="674" t="s">
        <v>1242</v>
      </c>
      <c r="G1644" s="674" t="s">
        <v>1241</v>
      </c>
      <c r="H1644" s="674" t="s">
        <v>1592</v>
      </c>
      <c r="I1644" s="674" t="s">
        <v>4997</v>
      </c>
    </row>
    <row r="1645" spans="5:9" s="482" customFormat="1" x14ac:dyDescent="0.25">
      <c r="E1645" s="674" t="s">
        <v>4998</v>
      </c>
      <c r="F1645" s="674" t="s">
        <v>1242</v>
      </c>
      <c r="G1645" s="674" t="s">
        <v>1241</v>
      </c>
      <c r="H1645" s="674" t="s">
        <v>1595</v>
      </c>
      <c r="I1645" s="674" t="s">
        <v>4999</v>
      </c>
    </row>
    <row r="1646" spans="5:9" s="482" customFormat="1" x14ac:dyDescent="0.25">
      <c r="E1646" s="674" t="s">
        <v>5000</v>
      </c>
      <c r="F1646" s="674" t="s">
        <v>1242</v>
      </c>
      <c r="G1646" s="674" t="s">
        <v>1241</v>
      </c>
      <c r="H1646" s="674" t="s">
        <v>1598</v>
      </c>
      <c r="I1646" s="674" t="s">
        <v>5001</v>
      </c>
    </row>
    <row r="1647" spans="5:9" s="482" customFormat="1" x14ac:dyDescent="0.25">
      <c r="E1647" s="674" t="s">
        <v>5002</v>
      </c>
      <c r="F1647" s="674" t="s">
        <v>1242</v>
      </c>
      <c r="G1647" s="674" t="s">
        <v>1241</v>
      </c>
      <c r="H1647" s="674" t="s">
        <v>1601</v>
      </c>
      <c r="I1647" s="674" t="s">
        <v>5003</v>
      </c>
    </row>
    <row r="1648" spans="5:9" s="482" customFormat="1" x14ac:dyDescent="0.25">
      <c r="E1648" s="674" t="s">
        <v>5004</v>
      </c>
      <c r="F1648" s="674" t="s">
        <v>1242</v>
      </c>
      <c r="G1648" s="674" t="s">
        <v>1241</v>
      </c>
      <c r="H1648" s="674" t="s">
        <v>1604</v>
      </c>
      <c r="I1648" s="674" t="s">
        <v>5005</v>
      </c>
    </row>
    <row r="1649" spans="5:9" s="482" customFormat="1" x14ac:dyDescent="0.25">
      <c r="E1649" s="674" t="s">
        <v>5006</v>
      </c>
      <c r="F1649" s="674" t="s">
        <v>1242</v>
      </c>
      <c r="G1649" s="674" t="s">
        <v>1241</v>
      </c>
      <c r="H1649" s="674" t="s">
        <v>1607</v>
      </c>
      <c r="I1649" s="674" t="s">
        <v>5007</v>
      </c>
    </row>
    <row r="1650" spans="5:9" s="482" customFormat="1" x14ac:dyDescent="0.25">
      <c r="E1650" s="674" t="s">
        <v>5008</v>
      </c>
      <c r="F1650" s="674" t="s">
        <v>1242</v>
      </c>
      <c r="G1650" s="674" t="s">
        <v>1241</v>
      </c>
      <c r="H1650" s="674" t="s">
        <v>1610</v>
      </c>
      <c r="I1650" s="674" t="s">
        <v>5009</v>
      </c>
    </row>
    <row r="1651" spans="5:9" s="482" customFormat="1" x14ac:dyDescent="0.25">
      <c r="E1651" s="674" t="s">
        <v>5010</v>
      </c>
      <c r="F1651" s="674" t="s">
        <v>1242</v>
      </c>
      <c r="G1651" s="674" t="s">
        <v>1241</v>
      </c>
      <c r="H1651" s="674" t="s">
        <v>1613</v>
      </c>
      <c r="I1651" s="674" t="s">
        <v>5011</v>
      </c>
    </row>
    <row r="1652" spans="5:9" s="482" customFormat="1" x14ac:dyDescent="0.25">
      <c r="E1652" s="674" t="s">
        <v>5012</v>
      </c>
      <c r="F1652" s="674" t="s">
        <v>1242</v>
      </c>
      <c r="G1652" s="674" t="s">
        <v>1241</v>
      </c>
      <c r="H1652" s="674" t="s">
        <v>1616</v>
      </c>
      <c r="I1652" s="674" t="s">
        <v>5013</v>
      </c>
    </row>
    <row r="1653" spans="5:9" s="482" customFormat="1" x14ac:dyDescent="0.25">
      <c r="E1653" s="674" t="s">
        <v>5014</v>
      </c>
      <c r="F1653" s="674" t="s">
        <v>1242</v>
      </c>
      <c r="G1653" s="674" t="s">
        <v>1241</v>
      </c>
      <c r="H1653" s="674" t="s">
        <v>1619</v>
      </c>
      <c r="I1653" s="674" t="s">
        <v>5015</v>
      </c>
    </row>
    <row r="1654" spans="5:9" s="482" customFormat="1" x14ac:dyDescent="0.25">
      <c r="E1654" s="674" t="s">
        <v>5016</v>
      </c>
      <c r="F1654" s="674" t="s">
        <v>1242</v>
      </c>
      <c r="G1654" s="674" t="s">
        <v>1241</v>
      </c>
      <c r="H1654" s="674" t="s">
        <v>1622</v>
      </c>
      <c r="I1654" s="674" t="s">
        <v>5017</v>
      </c>
    </row>
    <row r="1655" spans="5:9" s="482" customFormat="1" x14ac:dyDescent="0.25">
      <c r="E1655" s="674" t="s">
        <v>5018</v>
      </c>
      <c r="F1655" s="674" t="s">
        <v>1242</v>
      </c>
      <c r="G1655" s="674" t="s">
        <v>1241</v>
      </c>
      <c r="H1655" s="674" t="s">
        <v>1625</v>
      </c>
      <c r="I1655" s="674" t="s">
        <v>5019</v>
      </c>
    </row>
    <row r="1656" spans="5:9" s="482" customFormat="1" x14ac:dyDescent="0.25">
      <c r="E1656" s="674" t="s">
        <v>5020</v>
      </c>
      <c r="F1656" s="674" t="s">
        <v>1242</v>
      </c>
      <c r="G1656" s="674" t="s">
        <v>1241</v>
      </c>
      <c r="H1656" s="674" t="s">
        <v>1628</v>
      </c>
      <c r="I1656" s="674" t="s">
        <v>5021</v>
      </c>
    </row>
    <row r="1657" spans="5:9" s="482" customFormat="1" x14ac:dyDescent="0.25">
      <c r="E1657" s="674" t="s">
        <v>5022</v>
      </c>
      <c r="F1657" s="674" t="s">
        <v>1242</v>
      </c>
      <c r="G1657" s="674" t="s">
        <v>1241</v>
      </c>
      <c r="H1657" s="674" t="s">
        <v>1631</v>
      </c>
      <c r="I1657" s="674" t="s">
        <v>5023</v>
      </c>
    </row>
    <row r="1658" spans="5:9" s="482" customFormat="1" x14ac:dyDescent="0.25">
      <c r="E1658" s="674" t="s">
        <v>5024</v>
      </c>
      <c r="F1658" s="674" t="s">
        <v>1242</v>
      </c>
      <c r="G1658" s="674" t="s">
        <v>1241</v>
      </c>
      <c r="H1658" s="674" t="s">
        <v>1634</v>
      </c>
      <c r="I1658" s="674" t="s">
        <v>5025</v>
      </c>
    </row>
    <row r="1659" spans="5:9" s="482" customFormat="1" x14ac:dyDescent="0.25">
      <c r="E1659" s="674" t="s">
        <v>5026</v>
      </c>
      <c r="F1659" s="674" t="s">
        <v>1242</v>
      </c>
      <c r="G1659" s="674" t="s">
        <v>1241</v>
      </c>
      <c r="H1659" s="674" t="s">
        <v>1637</v>
      </c>
      <c r="I1659" s="674" t="s">
        <v>5027</v>
      </c>
    </row>
    <row r="1660" spans="5:9" s="482" customFormat="1" x14ac:dyDescent="0.25">
      <c r="E1660" s="674" t="s">
        <v>5028</v>
      </c>
      <c r="F1660" s="674" t="s">
        <v>1242</v>
      </c>
      <c r="G1660" s="674" t="s">
        <v>1241</v>
      </c>
      <c r="H1660" s="674" t="s">
        <v>1640</v>
      </c>
      <c r="I1660" s="674" t="s">
        <v>5029</v>
      </c>
    </row>
    <row r="1661" spans="5:9" s="482" customFormat="1" x14ac:dyDescent="0.25">
      <c r="E1661" s="674" t="s">
        <v>5030</v>
      </c>
      <c r="F1661" s="674" t="s">
        <v>1242</v>
      </c>
      <c r="G1661" s="674" t="s">
        <v>1241</v>
      </c>
      <c r="H1661" s="674" t="s">
        <v>1643</v>
      </c>
      <c r="I1661" s="674" t="s">
        <v>5031</v>
      </c>
    </row>
    <row r="1662" spans="5:9" s="482" customFormat="1" x14ac:dyDescent="0.25">
      <c r="E1662" s="674" t="s">
        <v>5032</v>
      </c>
      <c r="F1662" s="674" t="s">
        <v>1242</v>
      </c>
      <c r="G1662" s="674" t="s">
        <v>1241</v>
      </c>
      <c r="H1662" s="674" t="s">
        <v>1646</v>
      </c>
      <c r="I1662" s="674" t="s">
        <v>5033</v>
      </c>
    </row>
    <row r="1663" spans="5:9" s="482" customFormat="1" x14ac:dyDescent="0.25">
      <c r="E1663" s="674" t="s">
        <v>5034</v>
      </c>
      <c r="F1663" s="674" t="s">
        <v>1242</v>
      </c>
      <c r="G1663" s="674" t="s">
        <v>1241</v>
      </c>
      <c r="H1663" s="674" t="s">
        <v>1649</v>
      </c>
      <c r="I1663" s="674" t="s">
        <v>5035</v>
      </c>
    </row>
    <row r="1664" spans="5:9" s="482" customFormat="1" x14ac:dyDescent="0.25">
      <c r="E1664" s="674" t="s">
        <v>5036</v>
      </c>
      <c r="F1664" s="674" t="s">
        <v>1242</v>
      </c>
      <c r="G1664" s="674" t="s">
        <v>1241</v>
      </c>
      <c r="H1664" s="674" t="s">
        <v>2552</v>
      </c>
      <c r="I1664" s="674" t="s">
        <v>5037</v>
      </c>
    </row>
    <row r="1665" spans="5:9" s="482" customFormat="1" x14ac:dyDescent="0.25">
      <c r="E1665" s="674" t="s">
        <v>5038</v>
      </c>
      <c r="F1665" s="674" t="s">
        <v>1242</v>
      </c>
      <c r="G1665" s="674" t="s">
        <v>1241</v>
      </c>
      <c r="H1665" s="674" t="s">
        <v>1652</v>
      </c>
      <c r="I1665" s="674" t="s">
        <v>5039</v>
      </c>
    </row>
    <row r="1666" spans="5:9" s="482" customFormat="1" x14ac:dyDescent="0.25">
      <c r="E1666" s="674" t="s">
        <v>5040</v>
      </c>
      <c r="F1666" s="674" t="s">
        <v>1242</v>
      </c>
      <c r="G1666" s="674" t="s">
        <v>1241</v>
      </c>
      <c r="H1666" s="674" t="s">
        <v>1655</v>
      </c>
      <c r="I1666" s="674" t="s">
        <v>5041</v>
      </c>
    </row>
    <row r="1667" spans="5:9" s="482" customFormat="1" x14ac:dyDescent="0.25">
      <c r="E1667" s="674" t="s">
        <v>5042</v>
      </c>
      <c r="F1667" s="674" t="s">
        <v>1242</v>
      </c>
      <c r="G1667" s="674" t="s">
        <v>1241</v>
      </c>
      <c r="H1667" s="674" t="s">
        <v>1658</v>
      </c>
      <c r="I1667" s="674" t="s">
        <v>5043</v>
      </c>
    </row>
    <row r="1668" spans="5:9" s="482" customFormat="1" x14ac:dyDescent="0.25">
      <c r="E1668" s="674" t="s">
        <v>5044</v>
      </c>
      <c r="F1668" s="674" t="s">
        <v>1242</v>
      </c>
      <c r="G1668" s="674" t="s">
        <v>1241</v>
      </c>
      <c r="H1668" s="674" t="s">
        <v>1661</v>
      </c>
      <c r="I1668" s="674" t="s">
        <v>5045</v>
      </c>
    </row>
    <row r="1669" spans="5:9" s="482" customFormat="1" x14ac:dyDescent="0.25">
      <c r="E1669" s="674" t="s">
        <v>5046</v>
      </c>
      <c r="F1669" s="674" t="s">
        <v>1242</v>
      </c>
      <c r="G1669" s="674" t="s">
        <v>1241</v>
      </c>
      <c r="H1669" s="674" t="s">
        <v>1664</v>
      </c>
      <c r="I1669" s="674" t="s">
        <v>5047</v>
      </c>
    </row>
    <row r="1670" spans="5:9" s="482" customFormat="1" x14ac:dyDescent="0.25">
      <c r="E1670" s="674" t="s">
        <v>5048</v>
      </c>
      <c r="F1670" s="674" t="s">
        <v>1242</v>
      </c>
      <c r="G1670" s="674" t="s">
        <v>1241</v>
      </c>
      <c r="H1670" s="674" t="s">
        <v>1667</v>
      </c>
      <c r="I1670" s="674" t="s">
        <v>5049</v>
      </c>
    </row>
    <row r="1671" spans="5:9" s="482" customFormat="1" x14ac:dyDescent="0.25">
      <c r="E1671" s="674" t="s">
        <v>5050</v>
      </c>
      <c r="F1671" s="674" t="s">
        <v>1242</v>
      </c>
      <c r="G1671" s="674" t="s">
        <v>1241</v>
      </c>
      <c r="H1671" s="674" t="s">
        <v>1670</v>
      </c>
      <c r="I1671" s="674" t="s">
        <v>5051</v>
      </c>
    </row>
    <row r="1672" spans="5:9" s="482" customFormat="1" x14ac:dyDescent="0.25">
      <c r="E1672" s="674" t="s">
        <v>5052</v>
      </c>
      <c r="F1672" s="674" t="s">
        <v>1242</v>
      </c>
      <c r="G1672" s="674" t="s">
        <v>1241</v>
      </c>
      <c r="H1672" s="674" t="s">
        <v>1673</v>
      </c>
      <c r="I1672" s="674" t="s">
        <v>5053</v>
      </c>
    </row>
    <row r="1673" spans="5:9" s="482" customFormat="1" x14ac:dyDescent="0.25">
      <c r="E1673" s="674" t="s">
        <v>5054</v>
      </c>
      <c r="F1673" s="674" t="s">
        <v>1242</v>
      </c>
      <c r="G1673" s="674" t="s">
        <v>1241</v>
      </c>
      <c r="H1673" s="674" t="s">
        <v>1676</v>
      </c>
      <c r="I1673" s="674" t="s">
        <v>5055</v>
      </c>
    </row>
    <row r="1674" spans="5:9" s="482" customFormat="1" x14ac:dyDescent="0.25">
      <c r="E1674" s="674" t="s">
        <v>5056</v>
      </c>
      <c r="F1674" s="674" t="s">
        <v>1242</v>
      </c>
      <c r="G1674" s="674" t="s">
        <v>1241</v>
      </c>
      <c r="H1674" s="674" t="s">
        <v>1679</v>
      </c>
      <c r="I1674" s="674" t="s">
        <v>1548</v>
      </c>
    </row>
    <row r="1675" spans="5:9" s="482" customFormat="1" x14ac:dyDescent="0.25">
      <c r="E1675" s="674" t="s">
        <v>5057</v>
      </c>
      <c r="F1675" s="674" t="s">
        <v>1242</v>
      </c>
      <c r="G1675" s="674" t="s">
        <v>1241</v>
      </c>
      <c r="H1675" s="674" t="s">
        <v>1682</v>
      </c>
      <c r="I1675" s="674" t="s">
        <v>5058</v>
      </c>
    </row>
    <row r="1676" spans="5:9" s="482" customFormat="1" x14ac:dyDescent="0.25">
      <c r="E1676" s="674" t="s">
        <v>5059</v>
      </c>
      <c r="F1676" s="674" t="s">
        <v>1242</v>
      </c>
      <c r="G1676" s="674" t="s">
        <v>1241</v>
      </c>
      <c r="H1676" s="674" t="s">
        <v>1685</v>
      </c>
      <c r="I1676" s="674" t="s">
        <v>5060</v>
      </c>
    </row>
    <row r="1677" spans="5:9" s="482" customFormat="1" x14ac:dyDescent="0.25">
      <c r="E1677" s="674" t="s">
        <v>5061</v>
      </c>
      <c r="F1677" s="674" t="s">
        <v>1242</v>
      </c>
      <c r="G1677" s="674" t="s">
        <v>1241</v>
      </c>
      <c r="H1677" s="674" t="s">
        <v>1688</v>
      </c>
      <c r="I1677" s="674" t="s">
        <v>5062</v>
      </c>
    </row>
    <row r="1678" spans="5:9" s="482" customFormat="1" x14ac:dyDescent="0.25">
      <c r="E1678" s="674" t="s">
        <v>5063</v>
      </c>
      <c r="F1678" s="674" t="s">
        <v>1242</v>
      </c>
      <c r="G1678" s="674" t="s">
        <v>1241</v>
      </c>
      <c r="H1678" s="674" t="s">
        <v>1691</v>
      </c>
      <c r="I1678" s="674" t="s">
        <v>5064</v>
      </c>
    </row>
    <row r="1679" spans="5:9" s="482" customFormat="1" x14ac:dyDescent="0.25">
      <c r="E1679" s="674" t="s">
        <v>5065</v>
      </c>
      <c r="F1679" s="674" t="s">
        <v>1242</v>
      </c>
      <c r="G1679" s="674" t="s">
        <v>1241</v>
      </c>
      <c r="H1679" s="674" t="s">
        <v>1694</v>
      </c>
      <c r="I1679" s="674" t="s">
        <v>5066</v>
      </c>
    </row>
    <row r="1680" spans="5:9" s="482" customFormat="1" x14ac:dyDescent="0.25">
      <c r="E1680" s="674" t="s">
        <v>5067</v>
      </c>
      <c r="F1680" s="674" t="s">
        <v>1242</v>
      </c>
      <c r="G1680" s="674" t="s">
        <v>1241</v>
      </c>
      <c r="H1680" s="674" t="s">
        <v>1697</v>
      </c>
      <c r="I1680" s="674" t="s">
        <v>1569</v>
      </c>
    </row>
    <row r="1681" spans="5:9" s="482" customFormat="1" x14ac:dyDescent="0.25">
      <c r="E1681" s="674" t="s">
        <v>5068</v>
      </c>
      <c r="F1681" s="674" t="s">
        <v>1242</v>
      </c>
      <c r="G1681" s="674" t="s">
        <v>1241</v>
      </c>
      <c r="H1681" s="674" t="s">
        <v>1700</v>
      </c>
      <c r="I1681" s="674" t="s">
        <v>5069</v>
      </c>
    </row>
    <row r="1682" spans="5:9" s="482" customFormat="1" x14ac:dyDescent="0.25">
      <c r="E1682" s="674" t="s">
        <v>5070</v>
      </c>
      <c r="F1682" s="674" t="s">
        <v>1242</v>
      </c>
      <c r="G1682" s="674" t="s">
        <v>1241</v>
      </c>
      <c r="H1682" s="674" t="s">
        <v>1703</v>
      </c>
      <c r="I1682" s="674" t="s">
        <v>5071</v>
      </c>
    </row>
    <row r="1683" spans="5:9" s="482" customFormat="1" x14ac:dyDescent="0.25">
      <c r="E1683" s="674" t="s">
        <v>5072</v>
      </c>
      <c r="F1683" s="674" t="s">
        <v>1242</v>
      </c>
      <c r="G1683" s="674" t="s">
        <v>1241</v>
      </c>
      <c r="H1683" s="674" t="s">
        <v>1706</v>
      </c>
      <c r="I1683" s="674" t="s">
        <v>1241</v>
      </c>
    </row>
    <row r="1684" spans="5:9" s="482" customFormat="1" x14ac:dyDescent="0.25">
      <c r="E1684" s="674" t="s">
        <v>5073</v>
      </c>
      <c r="F1684" s="674" t="s">
        <v>1242</v>
      </c>
      <c r="G1684" s="674" t="s">
        <v>1241</v>
      </c>
      <c r="H1684" s="674" t="s">
        <v>1709</v>
      </c>
      <c r="I1684" s="674" t="s">
        <v>5074</v>
      </c>
    </row>
    <row r="1685" spans="5:9" s="482" customFormat="1" x14ac:dyDescent="0.25">
      <c r="E1685" s="674" t="s">
        <v>5075</v>
      </c>
      <c r="F1685" s="674" t="s">
        <v>1242</v>
      </c>
      <c r="G1685" s="674" t="s">
        <v>1241</v>
      </c>
      <c r="H1685" s="674" t="s">
        <v>1712</v>
      </c>
      <c r="I1685" s="674" t="s">
        <v>5076</v>
      </c>
    </row>
    <row r="1686" spans="5:9" s="482" customFormat="1" x14ac:dyDescent="0.25">
      <c r="E1686" s="674" t="s">
        <v>5077</v>
      </c>
      <c r="F1686" s="674" t="s">
        <v>1242</v>
      </c>
      <c r="G1686" s="674" t="s">
        <v>1241</v>
      </c>
      <c r="H1686" s="674" t="s">
        <v>1715</v>
      </c>
      <c r="I1686" s="674" t="s">
        <v>5078</v>
      </c>
    </row>
    <row r="1687" spans="5:9" s="482" customFormat="1" x14ac:dyDescent="0.25">
      <c r="E1687" s="674" t="s">
        <v>5079</v>
      </c>
      <c r="F1687" s="674" t="s">
        <v>1242</v>
      </c>
      <c r="G1687" s="674" t="s">
        <v>1241</v>
      </c>
      <c r="H1687" s="674" t="s">
        <v>1718</v>
      </c>
      <c r="I1687" s="674" t="s">
        <v>5080</v>
      </c>
    </row>
    <row r="1688" spans="5:9" s="482" customFormat="1" x14ac:dyDescent="0.25">
      <c r="E1688" s="674" t="s">
        <v>5081</v>
      </c>
      <c r="F1688" s="674" t="s">
        <v>1242</v>
      </c>
      <c r="G1688" s="674" t="s">
        <v>1241</v>
      </c>
      <c r="H1688" s="674" t="s">
        <v>1721</v>
      </c>
      <c r="I1688" s="674" t="s">
        <v>5082</v>
      </c>
    </row>
    <row r="1689" spans="5:9" s="482" customFormat="1" x14ac:dyDescent="0.25">
      <c r="E1689" s="674" t="s">
        <v>5083</v>
      </c>
      <c r="F1689" s="674" t="s">
        <v>1242</v>
      </c>
      <c r="G1689" s="674" t="s">
        <v>1241</v>
      </c>
      <c r="H1689" s="674" t="s">
        <v>2602</v>
      </c>
      <c r="I1689" s="674" t="s">
        <v>5084</v>
      </c>
    </row>
    <row r="1690" spans="5:9" s="482" customFormat="1" x14ac:dyDescent="0.25">
      <c r="E1690" s="674" t="s">
        <v>5085</v>
      </c>
      <c r="F1690" s="674" t="s">
        <v>1242</v>
      </c>
      <c r="G1690" s="674" t="s">
        <v>1241</v>
      </c>
      <c r="H1690" s="674" t="s">
        <v>2605</v>
      </c>
      <c r="I1690" s="674" t="s">
        <v>5086</v>
      </c>
    </row>
    <row r="1691" spans="5:9" s="482" customFormat="1" x14ac:dyDescent="0.25">
      <c r="E1691" s="674" t="s">
        <v>5087</v>
      </c>
      <c r="F1691" s="674" t="s">
        <v>1242</v>
      </c>
      <c r="G1691" s="674" t="s">
        <v>1241</v>
      </c>
      <c r="H1691" s="674" t="s">
        <v>2608</v>
      </c>
      <c r="I1691" s="674" t="s">
        <v>5088</v>
      </c>
    </row>
    <row r="1692" spans="5:9" s="482" customFormat="1" x14ac:dyDescent="0.25">
      <c r="E1692" s="674" t="s">
        <v>5089</v>
      </c>
      <c r="F1692" s="674" t="s">
        <v>1242</v>
      </c>
      <c r="G1692" s="674" t="s">
        <v>1241</v>
      </c>
      <c r="H1692" s="674" t="s">
        <v>2611</v>
      </c>
      <c r="I1692" s="674" t="s">
        <v>5090</v>
      </c>
    </row>
    <row r="1693" spans="5:9" s="482" customFormat="1" x14ac:dyDescent="0.25">
      <c r="E1693" s="674" t="s">
        <v>5091</v>
      </c>
      <c r="F1693" s="674" t="s">
        <v>1242</v>
      </c>
      <c r="G1693" s="674" t="s">
        <v>1241</v>
      </c>
      <c r="H1693" s="674" t="s">
        <v>2614</v>
      </c>
      <c r="I1693" s="674" t="s">
        <v>5092</v>
      </c>
    </row>
    <row r="1694" spans="5:9" s="482" customFormat="1" x14ac:dyDescent="0.25">
      <c r="E1694" s="674" t="s">
        <v>5093</v>
      </c>
      <c r="F1694" s="674" t="s">
        <v>1242</v>
      </c>
      <c r="G1694" s="674" t="s">
        <v>1241</v>
      </c>
      <c r="H1694" s="674" t="s">
        <v>2617</v>
      </c>
      <c r="I1694" s="674" t="s">
        <v>5094</v>
      </c>
    </row>
    <row r="1695" spans="5:9" s="482" customFormat="1" x14ac:dyDescent="0.25">
      <c r="E1695" s="674" t="s">
        <v>5095</v>
      </c>
      <c r="F1695" s="674" t="s">
        <v>1242</v>
      </c>
      <c r="G1695" s="674" t="s">
        <v>1241</v>
      </c>
      <c r="H1695" s="674" t="s">
        <v>3525</v>
      </c>
      <c r="I1695" s="674" t="s">
        <v>5096</v>
      </c>
    </row>
    <row r="1696" spans="5:9" s="482" customFormat="1" x14ac:dyDescent="0.25">
      <c r="E1696" s="674" t="s">
        <v>5097</v>
      </c>
      <c r="F1696" s="674" t="s">
        <v>1242</v>
      </c>
      <c r="G1696" s="674" t="s">
        <v>1241</v>
      </c>
      <c r="H1696" s="674" t="s">
        <v>3528</v>
      </c>
      <c r="I1696" s="674" t="s">
        <v>5098</v>
      </c>
    </row>
    <row r="1697" spans="5:9" s="482" customFormat="1" x14ac:dyDescent="0.25">
      <c r="E1697" s="674" t="s">
        <v>5099</v>
      </c>
      <c r="F1697" s="674" t="s">
        <v>1242</v>
      </c>
      <c r="G1697" s="674" t="s">
        <v>1241</v>
      </c>
      <c r="H1697" s="674" t="s">
        <v>3531</v>
      </c>
      <c r="I1697" s="674" t="s">
        <v>5100</v>
      </c>
    </row>
    <row r="1698" spans="5:9" s="482" customFormat="1" x14ac:dyDescent="0.25">
      <c r="E1698" s="674" t="s">
        <v>5101</v>
      </c>
      <c r="F1698" s="674" t="s">
        <v>1242</v>
      </c>
      <c r="G1698" s="674" t="s">
        <v>1241</v>
      </c>
      <c r="H1698" s="674" t="s">
        <v>3534</v>
      </c>
      <c r="I1698" s="674" t="s">
        <v>5102</v>
      </c>
    </row>
    <row r="1699" spans="5:9" s="482" customFormat="1" x14ac:dyDescent="0.25">
      <c r="E1699" s="674" t="s">
        <v>5103</v>
      </c>
      <c r="F1699" s="674" t="s">
        <v>1242</v>
      </c>
      <c r="G1699" s="674" t="s">
        <v>1241</v>
      </c>
      <c r="H1699" s="674" t="s">
        <v>3537</v>
      </c>
      <c r="I1699" s="674" t="s">
        <v>5104</v>
      </c>
    </row>
    <row r="1700" spans="5:9" s="482" customFormat="1" x14ac:dyDescent="0.25">
      <c r="E1700" s="674" t="s">
        <v>5105</v>
      </c>
      <c r="F1700" s="674" t="s">
        <v>1242</v>
      </c>
      <c r="G1700" s="674" t="s">
        <v>1241</v>
      </c>
      <c r="H1700" s="674" t="s">
        <v>3540</v>
      </c>
      <c r="I1700" s="674" t="s">
        <v>5106</v>
      </c>
    </row>
    <row r="1701" spans="5:9" s="482" customFormat="1" x14ac:dyDescent="0.25">
      <c r="E1701" s="674" t="s">
        <v>5107</v>
      </c>
      <c r="F1701" s="674" t="s">
        <v>1242</v>
      </c>
      <c r="G1701" s="674" t="s">
        <v>1241</v>
      </c>
      <c r="H1701" s="674" t="s">
        <v>3543</v>
      </c>
      <c r="I1701" s="674" t="s">
        <v>5108</v>
      </c>
    </row>
    <row r="1702" spans="5:9" s="482" customFormat="1" x14ac:dyDescent="0.25">
      <c r="E1702" s="674" t="s">
        <v>5109</v>
      </c>
      <c r="F1702" s="674" t="s">
        <v>1242</v>
      </c>
      <c r="G1702" s="674" t="s">
        <v>1241</v>
      </c>
      <c r="H1702" s="674" t="s">
        <v>3546</v>
      </c>
      <c r="I1702" s="674" t="s">
        <v>5110</v>
      </c>
    </row>
    <row r="1703" spans="5:9" s="482" customFormat="1" x14ac:dyDescent="0.25">
      <c r="E1703" s="674" t="s">
        <v>5111</v>
      </c>
      <c r="F1703" s="674" t="s">
        <v>1242</v>
      </c>
      <c r="G1703" s="674" t="s">
        <v>1241</v>
      </c>
      <c r="H1703" s="674" t="s">
        <v>3549</v>
      </c>
      <c r="I1703" s="674" t="s">
        <v>5112</v>
      </c>
    </row>
    <row r="1704" spans="5:9" s="482" customFormat="1" x14ac:dyDescent="0.25">
      <c r="E1704" s="674" t="s">
        <v>5113</v>
      </c>
      <c r="F1704" s="674" t="s">
        <v>1242</v>
      </c>
      <c r="G1704" s="674" t="s">
        <v>1241</v>
      </c>
      <c r="H1704" s="674" t="s">
        <v>3552</v>
      </c>
      <c r="I1704" s="674" t="s">
        <v>5114</v>
      </c>
    </row>
    <row r="1705" spans="5:9" s="482" customFormat="1" x14ac:dyDescent="0.25">
      <c r="E1705" s="674" t="s">
        <v>5115</v>
      </c>
      <c r="F1705" s="674" t="s">
        <v>1242</v>
      </c>
      <c r="G1705" s="674" t="s">
        <v>1241</v>
      </c>
      <c r="H1705" s="674" t="s">
        <v>3555</v>
      </c>
      <c r="I1705" s="674" t="s">
        <v>5116</v>
      </c>
    </row>
    <row r="1706" spans="5:9" s="482" customFormat="1" x14ac:dyDescent="0.25">
      <c r="E1706" s="674" t="s">
        <v>5117</v>
      </c>
      <c r="F1706" s="674" t="s">
        <v>1242</v>
      </c>
      <c r="G1706" s="674" t="s">
        <v>1241</v>
      </c>
      <c r="H1706" s="674" t="s">
        <v>3558</v>
      </c>
      <c r="I1706" s="674" t="s">
        <v>5118</v>
      </c>
    </row>
    <row r="1707" spans="5:9" s="482" customFormat="1" x14ac:dyDescent="0.25">
      <c r="E1707" s="674" t="s">
        <v>5119</v>
      </c>
      <c r="F1707" s="674" t="s">
        <v>1242</v>
      </c>
      <c r="G1707" s="674" t="s">
        <v>1241</v>
      </c>
      <c r="H1707" s="674" t="s">
        <v>3561</v>
      </c>
      <c r="I1707" s="674" t="s">
        <v>5120</v>
      </c>
    </row>
    <row r="1708" spans="5:9" s="482" customFormat="1" x14ac:dyDescent="0.25">
      <c r="E1708" s="674" t="s">
        <v>5121</v>
      </c>
      <c r="F1708" s="674" t="s">
        <v>1242</v>
      </c>
      <c r="G1708" s="674" t="s">
        <v>1241</v>
      </c>
      <c r="H1708" s="674" t="s">
        <v>3564</v>
      </c>
      <c r="I1708" s="674" t="s">
        <v>5122</v>
      </c>
    </row>
    <row r="1709" spans="5:9" s="482" customFormat="1" x14ac:dyDescent="0.25">
      <c r="E1709" s="674" t="s">
        <v>5123</v>
      </c>
      <c r="F1709" s="674" t="s">
        <v>1242</v>
      </c>
      <c r="G1709" s="674" t="s">
        <v>1241</v>
      </c>
      <c r="H1709" s="674" t="s">
        <v>3567</v>
      </c>
      <c r="I1709" s="674" t="s">
        <v>5124</v>
      </c>
    </row>
    <row r="1710" spans="5:9" s="482" customFormat="1" x14ac:dyDescent="0.25">
      <c r="E1710" s="674" t="s">
        <v>5125</v>
      </c>
      <c r="F1710" s="674" t="s">
        <v>1242</v>
      </c>
      <c r="G1710" s="674" t="s">
        <v>1241</v>
      </c>
      <c r="H1710" s="674" t="s">
        <v>3570</v>
      </c>
      <c r="I1710" s="674" t="s">
        <v>5126</v>
      </c>
    </row>
    <row r="1711" spans="5:9" s="482" customFormat="1" x14ac:dyDescent="0.25">
      <c r="E1711" s="674" t="s">
        <v>5127</v>
      </c>
      <c r="F1711" s="674" t="s">
        <v>1242</v>
      </c>
      <c r="G1711" s="674" t="s">
        <v>1241</v>
      </c>
      <c r="H1711" s="674" t="s">
        <v>3573</v>
      </c>
      <c r="I1711" s="674" t="s">
        <v>5128</v>
      </c>
    </row>
    <row r="1712" spans="5:9" s="482" customFormat="1" x14ac:dyDescent="0.25">
      <c r="E1712" s="674" t="s">
        <v>5129</v>
      </c>
      <c r="F1712" s="674" t="s">
        <v>1242</v>
      </c>
      <c r="G1712" s="674" t="s">
        <v>1241</v>
      </c>
      <c r="H1712" s="674" t="s">
        <v>3576</v>
      </c>
      <c r="I1712" s="674" t="s">
        <v>5130</v>
      </c>
    </row>
    <row r="1713" spans="5:9" s="482" customFormat="1" x14ac:dyDescent="0.25">
      <c r="E1713" s="674" t="s">
        <v>5131</v>
      </c>
      <c r="F1713" s="674" t="s">
        <v>1242</v>
      </c>
      <c r="G1713" s="674" t="s">
        <v>1241</v>
      </c>
      <c r="H1713" s="674" t="s">
        <v>3579</v>
      </c>
      <c r="I1713" s="674" t="s">
        <v>5132</v>
      </c>
    </row>
    <row r="1714" spans="5:9" s="482" customFormat="1" x14ac:dyDescent="0.25">
      <c r="E1714" s="674" t="s">
        <v>5133</v>
      </c>
      <c r="F1714" s="674" t="s">
        <v>1242</v>
      </c>
      <c r="G1714" s="674" t="s">
        <v>1241</v>
      </c>
      <c r="H1714" s="674" t="s">
        <v>3582</v>
      </c>
      <c r="I1714" s="674" t="s">
        <v>5134</v>
      </c>
    </row>
    <row r="1715" spans="5:9" s="482" customFormat="1" x14ac:dyDescent="0.25">
      <c r="E1715" s="674" t="s">
        <v>5135</v>
      </c>
      <c r="F1715" s="674" t="s">
        <v>1242</v>
      </c>
      <c r="G1715" s="674" t="s">
        <v>1241</v>
      </c>
      <c r="H1715" s="674" t="s">
        <v>3585</v>
      </c>
      <c r="I1715" s="674" t="s">
        <v>5136</v>
      </c>
    </row>
    <row r="1716" spans="5:9" s="482" customFormat="1" x14ac:dyDescent="0.25">
      <c r="E1716" s="674" t="s">
        <v>5137</v>
      </c>
      <c r="F1716" s="674" t="s">
        <v>1242</v>
      </c>
      <c r="G1716" s="674" t="s">
        <v>1241</v>
      </c>
      <c r="H1716" s="674" t="s">
        <v>3588</v>
      </c>
      <c r="I1716" s="674" t="s">
        <v>5138</v>
      </c>
    </row>
    <row r="1717" spans="5:9" s="482" customFormat="1" x14ac:dyDescent="0.25">
      <c r="E1717" s="674" t="s">
        <v>5139</v>
      </c>
      <c r="F1717" s="674" t="s">
        <v>1242</v>
      </c>
      <c r="G1717" s="674" t="s">
        <v>1241</v>
      </c>
      <c r="H1717" s="674" t="s">
        <v>3591</v>
      </c>
      <c r="I1717" s="674" t="s">
        <v>5140</v>
      </c>
    </row>
    <row r="1718" spans="5:9" s="482" customFormat="1" x14ac:dyDescent="0.25">
      <c r="E1718" s="674" t="s">
        <v>5141</v>
      </c>
      <c r="F1718" s="674" t="s">
        <v>1242</v>
      </c>
      <c r="G1718" s="674" t="s">
        <v>1241</v>
      </c>
      <c r="H1718" s="674" t="s">
        <v>3594</v>
      </c>
      <c r="I1718" s="674" t="s">
        <v>5142</v>
      </c>
    </row>
    <row r="1719" spans="5:9" s="482" customFormat="1" x14ac:dyDescent="0.25">
      <c r="E1719" s="674" t="s">
        <v>5143</v>
      </c>
      <c r="F1719" s="674" t="s">
        <v>1242</v>
      </c>
      <c r="G1719" s="674" t="s">
        <v>1241</v>
      </c>
      <c r="H1719" s="674" t="s">
        <v>3597</v>
      </c>
      <c r="I1719" s="674" t="s">
        <v>5144</v>
      </c>
    </row>
    <row r="1720" spans="5:9" s="482" customFormat="1" x14ac:dyDescent="0.25">
      <c r="E1720" s="674" t="s">
        <v>5145</v>
      </c>
      <c r="F1720" s="674" t="s">
        <v>1242</v>
      </c>
      <c r="G1720" s="674" t="s">
        <v>1241</v>
      </c>
      <c r="H1720" s="674" t="s">
        <v>3600</v>
      </c>
      <c r="I1720" s="674" t="s">
        <v>5146</v>
      </c>
    </row>
    <row r="1721" spans="5:9" s="482" customFormat="1" x14ac:dyDescent="0.25">
      <c r="E1721" s="674" t="s">
        <v>5147</v>
      </c>
      <c r="F1721" s="674" t="s">
        <v>1242</v>
      </c>
      <c r="G1721" s="674" t="s">
        <v>1241</v>
      </c>
      <c r="H1721" s="674" t="s">
        <v>3603</v>
      </c>
      <c r="I1721" s="674" t="s">
        <v>5148</v>
      </c>
    </row>
    <row r="1722" spans="5:9" s="482" customFormat="1" x14ac:dyDescent="0.25">
      <c r="E1722" s="674" t="s">
        <v>5149</v>
      </c>
      <c r="F1722" s="674" t="s">
        <v>1242</v>
      </c>
      <c r="G1722" s="674" t="s">
        <v>1241</v>
      </c>
      <c r="H1722" s="674" t="s">
        <v>3606</v>
      </c>
      <c r="I1722" s="674" t="s">
        <v>5150</v>
      </c>
    </row>
    <row r="1723" spans="5:9" s="482" customFormat="1" x14ac:dyDescent="0.25">
      <c r="E1723" s="674" t="s">
        <v>5151</v>
      </c>
      <c r="F1723" s="674" t="s">
        <v>1242</v>
      </c>
      <c r="G1723" s="674" t="s">
        <v>1241</v>
      </c>
      <c r="H1723" s="674" t="s">
        <v>3609</v>
      </c>
      <c r="I1723" s="674" t="s">
        <v>5152</v>
      </c>
    </row>
    <row r="1724" spans="5:9" s="482" customFormat="1" x14ac:dyDescent="0.25">
      <c r="E1724" s="674" t="s">
        <v>5153</v>
      </c>
      <c r="F1724" s="674" t="s">
        <v>1242</v>
      </c>
      <c r="G1724" s="674" t="s">
        <v>1241</v>
      </c>
      <c r="H1724" s="674" t="s">
        <v>3612</v>
      </c>
      <c r="I1724" s="674" t="s">
        <v>5154</v>
      </c>
    </row>
    <row r="1725" spans="5:9" s="482" customFormat="1" x14ac:dyDescent="0.25">
      <c r="E1725" s="674" t="s">
        <v>5155</v>
      </c>
      <c r="F1725" s="674" t="s">
        <v>1242</v>
      </c>
      <c r="G1725" s="674" t="s">
        <v>1241</v>
      </c>
      <c r="H1725" s="674" t="s">
        <v>3615</v>
      </c>
      <c r="I1725" s="674" t="s">
        <v>5156</v>
      </c>
    </row>
    <row r="1726" spans="5:9" s="482" customFormat="1" x14ac:dyDescent="0.25">
      <c r="E1726" s="674" t="s">
        <v>5157</v>
      </c>
      <c r="F1726" s="674" t="s">
        <v>1242</v>
      </c>
      <c r="G1726" s="674" t="s">
        <v>1241</v>
      </c>
      <c r="H1726" s="674" t="s">
        <v>3618</v>
      </c>
      <c r="I1726" s="674" t="s">
        <v>5158</v>
      </c>
    </row>
    <row r="1727" spans="5:9" s="482" customFormat="1" x14ac:dyDescent="0.25">
      <c r="E1727" s="674" t="s">
        <v>5159</v>
      </c>
      <c r="F1727" s="674" t="s">
        <v>1242</v>
      </c>
      <c r="G1727" s="674" t="s">
        <v>1241</v>
      </c>
      <c r="H1727" s="674" t="s">
        <v>3621</v>
      </c>
      <c r="I1727" s="674" t="s">
        <v>5160</v>
      </c>
    </row>
    <row r="1728" spans="5:9" s="482" customFormat="1" x14ac:dyDescent="0.25">
      <c r="E1728" s="674" t="s">
        <v>5161</v>
      </c>
      <c r="F1728" s="674" t="s">
        <v>1242</v>
      </c>
      <c r="G1728" s="674" t="s">
        <v>1241</v>
      </c>
      <c r="H1728" s="674" t="s">
        <v>3624</v>
      </c>
      <c r="I1728" s="674" t="s">
        <v>5162</v>
      </c>
    </row>
    <row r="1729" spans="5:9" s="482" customFormat="1" x14ac:dyDescent="0.25">
      <c r="E1729" s="674" t="s">
        <v>5163</v>
      </c>
      <c r="F1729" s="674" t="s">
        <v>1242</v>
      </c>
      <c r="G1729" s="674" t="s">
        <v>1241</v>
      </c>
      <c r="H1729" s="674" t="s">
        <v>3627</v>
      </c>
      <c r="I1729" s="674" t="s">
        <v>5164</v>
      </c>
    </row>
    <row r="1730" spans="5:9" s="482" customFormat="1" x14ac:dyDescent="0.25">
      <c r="E1730" s="674" t="s">
        <v>5165</v>
      </c>
      <c r="F1730" s="674" t="s">
        <v>1242</v>
      </c>
      <c r="G1730" s="674" t="s">
        <v>1241</v>
      </c>
      <c r="H1730" s="674" t="s">
        <v>3630</v>
      </c>
      <c r="I1730" s="674" t="s">
        <v>5166</v>
      </c>
    </row>
    <row r="1731" spans="5:9" s="482" customFormat="1" x14ac:dyDescent="0.25">
      <c r="E1731" s="674" t="s">
        <v>5167</v>
      </c>
      <c r="F1731" s="674" t="s">
        <v>1242</v>
      </c>
      <c r="G1731" s="674" t="s">
        <v>1241</v>
      </c>
      <c r="H1731" s="674" t="s">
        <v>3633</v>
      </c>
      <c r="I1731" s="674" t="s">
        <v>5168</v>
      </c>
    </row>
    <row r="1732" spans="5:9" s="482" customFormat="1" x14ac:dyDescent="0.25">
      <c r="E1732" s="674" t="s">
        <v>5169</v>
      </c>
      <c r="F1732" s="674" t="s">
        <v>1242</v>
      </c>
      <c r="G1732" s="674" t="s">
        <v>1241</v>
      </c>
      <c r="H1732" s="674" t="s">
        <v>3636</v>
      </c>
      <c r="I1732" s="674" t="s">
        <v>5170</v>
      </c>
    </row>
    <row r="1733" spans="5:9" s="482" customFormat="1" x14ac:dyDescent="0.25">
      <c r="E1733" s="674" t="s">
        <v>5171</v>
      </c>
      <c r="F1733" s="674" t="s">
        <v>1242</v>
      </c>
      <c r="G1733" s="674" t="s">
        <v>1241</v>
      </c>
      <c r="H1733" s="674" t="s">
        <v>3639</v>
      </c>
      <c r="I1733" s="674" t="s">
        <v>5172</v>
      </c>
    </row>
    <row r="1734" spans="5:9" s="482" customFormat="1" x14ac:dyDescent="0.25">
      <c r="E1734" s="674" t="s">
        <v>5173</v>
      </c>
      <c r="F1734" s="674" t="s">
        <v>1242</v>
      </c>
      <c r="G1734" s="674" t="s">
        <v>1241</v>
      </c>
      <c r="H1734" s="674" t="s">
        <v>3642</v>
      </c>
      <c r="I1734" s="674" t="s">
        <v>5174</v>
      </c>
    </row>
    <row r="1735" spans="5:9" s="482" customFormat="1" x14ac:dyDescent="0.25">
      <c r="E1735" s="674" t="s">
        <v>5175</v>
      </c>
      <c r="F1735" s="674" t="s">
        <v>1242</v>
      </c>
      <c r="G1735" s="674" t="s">
        <v>1241</v>
      </c>
      <c r="H1735" s="674" t="s">
        <v>3645</v>
      </c>
      <c r="I1735" s="674" t="s">
        <v>5176</v>
      </c>
    </row>
    <row r="1736" spans="5:9" s="482" customFormat="1" x14ac:dyDescent="0.25">
      <c r="E1736" s="674" t="s">
        <v>5177</v>
      </c>
      <c r="F1736" s="674" t="s">
        <v>1242</v>
      </c>
      <c r="G1736" s="674" t="s">
        <v>1241</v>
      </c>
      <c r="H1736" s="674" t="s">
        <v>3648</v>
      </c>
      <c r="I1736" s="674" t="s">
        <v>5178</v>
      </c>
    </row>
    <row r="1737" spans="5:9" s="482" customFormat="1" x14ac:dyDescent="0.25">
      <c r="E1737" s="674" t="s">
        <v>5179</v>
      </c>
      <c r="F1737" s="674" t="s">
        <v>1242</v>
      </c>
      <c r="G1737" s="674" t="s">
        <v>1241</v>
      </c>
      <c r="H1737" s="674" t="s">
        <v>3651</v>
      </c>
      <c r="I1737" s="674" t="s">
        <v>5180</v>
      </c>
    </row>
    <row r="1738" spans="5:9" s="482" customFormat="1" x14ac:dyDescent="0.25">
      <c r="E1738" s="674" t="s">
        <v>5181</v>
      </c>
      <c r="F1738" s="674" t="s">
        <v>1242</v>
      </c>
      <c r="G1738" s="674" t="s">
        <v>1241</v>
      </c>
      <c r="H1738" s="674" t="s">
        <v>3654</v>
      </c>
      <c r="I1738" s="674" t="s">
        <v>5182</v>
      </c>
    </row>
    <row r="1739" spans="5:9" s="482" customFormat="1" x14ac:dyDescent="0.25">
      <c r="E1739" s="674" t="s">
        <v>5183</v>
      </c>
      <c r="F1739" s="674" t="s">
        <v>1242</v>
      </c>
      <c r="G1739" s="674" t="s">
        <v>1241</v>
      </c>
      <c r="H1739" s="674" t="s">
        <v>3657</v>
      </c>
      <c r="I1739" s="674" t="s">
        <v>5184</v>
      </c>
    </row>
    <row r="1740" spans="5:9" s="482" customFormat="1" x14ac:dyDescent="0.25">
      <c r="E1740" s="674" t="s">
        <v>5185</v>
      </c>
      <c r="F1740" s="674" t="s">
        <v>1242</v>
      </c>
      <c r="G1740" s="674" t="s">
        <v>1241</v>
      </c>
      <c r="H1740" s="674" t="s">
        <v>3660</v>
      </c>
      <c r="I1740" s="674" t="s">
        <v>5186</v>
      </c>
    </row>
    <row r="1741" spans="5:9" s="482" customFormat="1" x14ac:dyDescent="0.25">
      <c r="E1741" s="674" t="s">
        <v>5187</v>
      </c>
      <c r="F1741" s="674" t="s">
        <v>1242</v>
      </c>
      <c r="G1741" s="674" t="s">
        <v>1241</v>
      </c>
      <c r="H1741" s="674" t="s">
        <v>3663</v>
      </c>
      <c r="I1741" s="674" t="s">
        <v>5188</v>
      </c>
    </row>
    <row r="1742" spans="5:9" s="482" customFormat="1" x14ac:dyDescent="0.25">
      <c r="E1742" s="674" t="s">
        <v>5189</v>
      </c>
      <c r="F1742" s="674" t="s">
        <v>1242</v>
      </c>
      <c r="G1742" s="674" t="s">
        <v>1241</v>
      </c>
      <c r="H1742" s="674" t="s">
        <v>3666</v>
      </c>
      <c r="I1742" s="674" t="s">
        <v>5190</v>
      </c>
    </row>
    <row r="1743" spans="5:9" s="482" customFormat="1" x14ac:dyDescent="0.25">
      <c r="E1743" s="674" t="s">
        <v>5191</v>
      </c>
      <c r="F1743" s="674" t="s">
        <v>1242</v>
      </c>
      <c r="G1743" s="674" t="s">
        <v>1241</v>
      </c>
      <c r="H1743" s="674" t="s">
        <v>3669</v>
      </c>
      <c r="I1743" s="674" t="s">
        <v>5192</v>
      </c>
    </row>
    <row r="1744" spans="5:9" s="482" customFormat="1" x14ac:dyDescent="0.25">
      <c r="E1744" s="674" t="s">
        <v>5193</v>
      </c>
      <c r="F1744" s="674" t="s">
        <v>1242</v>
      </c>
      <c r="G1744" s="674" t="s">
        <v>1241</v>
      </c>
      <c r="H1744" s="674" t="s">
        <v>3672</v>
      </c>
      <c r="I1744" s="674" t="s">
        <v>5194</v>
      </c>
    </row>
    <row r="1745" spans="5:9" s="482" customFormat="1" x14ac:dyDescent="0.25">
      <c r="E1745" s="674" t="s">
        <v>5195</v>
      </c>
      <c r="F1745" s="674" t="s">
        <v>1242</v>
      </c>
      <c r="G1745" s="674" t="s">
        <v>1241</v>
      </c>
      <c r="H1745" s="674" t="s">
        <v>3675</v>
      </c>
      <c r="I1745" s="674" t="s">
        <v>5196</v>
      </c>
    </row>
    <row r="1746" spans="5:9" s="482" customFormat="1" x14ac:dyDescent="0.25">
      <c r="E1746" s="674" t="s">
        <v>5197</v>
      </c>
      <c r="F1746" s="674" t="s">
        <v>1242</v>
      </c>
      <c r="G1746" s="674" t="s">
        <v>1241</v>
      </c>
      <c r="H1746" s="674" t="s">
        <v>3678</v>
      </c>
      <c r="I1746" s="674" t="s">
        <v>5198</v>
      </c>
    </row>
    <row r="1747" spans="5:9" s="482" customFormat="1" x14ac:dyDescent="0.25">
      <c r="E1747" s="674" t="s">
        <v>5199</v>
      </c>
      <c r="F1747" s="674" t="s">
        <v>1242</v>
      </c>
      <c r="G1747" s="674" t="s">
        <v>1241</v>
      </c>
      <c r="H1747" s="674" t="s">
        <v>3681</v>
      </c>
      <c r="I1747" s="674" t="s">
        <v>5200</v>
      </c>
    </row>
    <row r="1748" spans="5:9" s="482" customFormat="1" x14ac:dyDescent="0.25">
      <c r="E1748" s="674" t="s">
        <v>5201</v>
      </c>
      <c r="F1748" s="674" t="s">
        <v>1242</v>
      </c>
      <c r="G1748" s="674" t="s">
        <v>1241</v>
      </c>
      <c r="H1748" s="674" t="s">
        <v>3684</v>
      </c>
      <c r="I1748" s="674" t="s">
        <v>5202</v>
      </c>
    </row>
    <row r="1749" spans="5:9" s="482" customFormat="1" x14ac:dyDescent="0.25">
      <c r="E1749" s="674" t="s">
        <v>5203</v>
      </c>
      <c r="F1749" s="674" t="s">
        <v>1242</v>
      </c>
      <c r="G1749" s="674" t="s">
        <v>1241</v>
      </c>
      <c r="H1749" s="674" t="s">
        <v>3687</v>
      </c>
      <c r="I1749" s="674" t="s">
        <v>5204</v>
      </c>
    </row>
    <row r="1750" spans="5:9" s="482" customFormat="1" x14ac:dyDescent="0.25">
      <c r="E1750" s="674" t="s">
        <v>5205</v>
      </c>
      <c r="F1750" s="674" t="s">
        <v>1242</v>
      </c>
      <c r="G1750" s="674" t="s">
        <v>1241</v>
      </c>
      <c r="H1750" s="674" t="s">
        <v>3690</v>
      </c>
      <c r="I1750" s="674" t="s">
        <v>5206</v>
      </c>
    </row>
    <row r="1751" spans="5:9" s="482" customFormat="1" x14ac:dyDescent="0.25">
      <c r="E1751" s="674" t="s">
        <v>5207</v>
      </c>
      <c r="F1751" s="674" t="s">
        <v>1242</v>
      </c>
      <c r="G1751" s="674" t="s">
        <v>1241</v>
      </c>
      <c r="H1751" s="674" t="s">
        <v>3693</v>
      </c>
      <c r="I1751" s="674" t="s">
        <v>5208</v>
      </c>
    </row>
    <row r="1752" spans="5:9" s="482" customFormat="1" x14ac:dyDescent="0.25">
      <c r="E1752" s="674" t="s">
        <v>5209</v>
      </c>
      <c r="F1752" s="674" t="s">
        <v>1242</v>
      </c>
      <c r="G1752" s="674" t="s">
        <v>1241</v>
      </c>
      <c r="H1752" s="674" t="s">
        <v>3696</v>
      </c>
      <c r="I1752" s="674" t="s">
        <v>5210</v>
      </c>
    </row>
    <row r="1753" spans="5:9" s="482" customFormat="1" x14ac:dyDescent="0.25">
      <c r="E1753" s="674" t="s">
        <v>5211</v>
      </c>
      <c r="F1753" s="674" t="s">
        <v>1242</v>
      </c>
      <c r="G1753" s="674" t="s">
        <v>1241</v>
      </c>
      <c r="H1753" s="674" t="s">
        <v>3699</v>
      </c>
      <c r="I1753" s="674" t="s">
        <v>5212</v>
      </c>
    </row>
    <row r="1754" spans="5:9" s="482" customFormat="1" x14ac:dyDescent="0.25">
      <c r="E1754" s="674" t="s">
        <v>5213</v>
      </c>
      <c r="F1754" s="674" t="s">
        <v>1242</v>
      </c>
      <c r="G1754" s="674" t="s">
        <v>1241</v>
      </c>
      <c r="H1754" s="674" t="s">
        <v>3702</v>
      </c>
      <c r="I1754" s="674" t="s">
        <v>5214</v>
      </c>
    </row>
    <row r="1755" spans="5:9" s="482" customFormat="1" x14ac:dyDescent="0.25">
      <c r="E1755" s="674" t="s">
        <v>5215</v>
      </c>
      <c r="F1755" s="674" t="s">
        <v>1242</v>
      </c>
      <c r="G1755" s="674" t="s">
        <v>1241</v>
      </c>
      <c r="H1755" s="674" t="s">
        <v>3705</v>
      </c>
      <c r="I1755" s="674" t="s">
        <v>5216</v>
      </c>
    </row>
    <row r="1756" spans="5:9" s="482" customFormat="1" x14ac:dyDescent="0.25">
      <c r="E1756" s="674" t="s">
        <v>5217</v>
      </c>
      <c r="F1756" s="674" t="s">
        <v>1242</v>
      </c>
      <c r="G1756" s="674" t="s">
        <v>1241</v>
      </c>
      <c r="H1756" s="674" t="s">
        <v>3708</v>
      </c>
      <c r="I1756" s="674" t="s">
        <v>5218</v>
      </c>
    </row>
    <row r="1757" spans="5:9" s="482" customFormat="1" x14ac:dyDescent="0.25">
      <c r="E1757" s="674" t="s">
        <v>5219</v>
      </c>
      <c r="F1757" s="674" t="s">
        <v>1242</v>
      </c>
      <c r="G1757" s="674" t="s">
        <v>1241</v>
      </c>
      <c r="H1757" s="674" t="s">
        <v>3711</v>
      </c>
      <c r="I1757" s="674" t="s">
        <v>5220</v>
      </c>
    </row>
    <row r="1758" spans="5:9" s="482" customFormat="1" x14ac:dyDescent="0.25">
      <c r="E1758" s="674" t="s">
        <v>5221</v>
      </c>
      <c r="F1758" s="674" t="s">
        <v>1242</v>
      </c>
      <c r="G1758" s="674" t="s">
        <v>1241</v>
      </c>
      <c r="H1758" s="674" t="s">
        <v>3714</v>
      </c>
      <c r="I1758" s="674" t="s">
        <v>5222</v>
      </c>
    </row>
    <row r="1759" spans="5:9" s="482" customFormat="1" x14ac:dyDescent="0.25">
      <c r="E1759" s="674" t="s">
        <v>5223</v>
      </c>
      <c r="F1759" s="674" t="s">
        <v>1242</v>
      </c>
      <c r="G1759" s="674" t="s">
        <v>1241</v>
      </c>
      <c r="H1759" s="674" t="s">
        <v>3717</v>
      </c>
      <c r="I1759" s="674" t="s">
        <v>5224</v>
      </c>
    </row>
    <row r="1760" spans="5:9" s="482" customFormat="1" x14ac:dyDescent="0.25">
      <c r="E1760" s="674" t="s">
        <v>5225</v>
      </c>
      <c r="F1760" s="674" t="s">
        <v>1242</v>
      </c>
      <c r="G1760" s="674" t="s">
        <v>1241</v>
      </c>
      <c r="H1760" s="674" t="s">
        <v>3720</v>
      </c>
      <c r="I1760" s="674" t="s">
        <v>5226</v>
      </c>
    </row>
    <row r="1761" spans="1:9" s="482" customFormat="1" x14ac:dyDescent="0.25">
      <c r="E1761" s="674" t="s">
        <v>5227</v>
      </c>
      <c r="F1761" s="674" t="s">
        <v>1242</v>
      </c>
      <c r="G1761" s="674" t="s">
        <v>1241</v>
      </c>
      <c r="H1761" s="674" t="s">
        <v>3723</v>
      </c>
      <c r="I1761" s="674" t="s">
        <v>5228</v>
      </c>
    </row>
    <row r="1762" spans="1:9" s="482" customFormat="1" x14ac:dyDescent="0.25">
      <c r="E1762" s="674" t="s">
        <v>5229</v>
      </c>
      <c r="F1762" s="674" t="s">
        <v>1242</v>
      </c>
      <c r="G1762" s="674" t="s">
        <v>1241</v>
      </c>
      <c r="H1762" s="674" t="s">
        <v>3726</v>
      </c>
      <c r="I1762" s="674" t="s">
        <v>5230</v>
      </c>
    </row>
    <row r="1763" spans="1:9" s="482" customFormat="1" x14ac:dyDescent="0.25">
      <c r="E1763" s="674" t="s">
        <v>5231</v>
      </c>
      <c r="F1763" s="674" t="s">
        <v>1242</v>
      </c>
      <c r="G1763" s="674" t="s">
        <v>1241</v>
      </c>
      <c r="H1763" s="674" t="s">
        <v>3729</v>
      </c>
      <c r="I1763" s="674" t="s">
        <v>1683</v>
      </c>
    </row>
    <row r="1764" spans="1:9" s="482" customFormat="1" x14ac:dyDescent="0.25">
      <c r="E1764" s="674" t="s">
        <v>5232</v>
      </c>
      <c r="F1764" s="674" t="s">
        <v>1242</v>
      </c>
      <c r="G1764" s="674" t="s">
        <v>1241</v>
      </c>
      <c r="H1764" s="674" t="s">
        <v>3731</v>
      </c>
      <c r="I1764" s="674" t="s">
        <v>1949</v>
      </c>
    </row>
    <row r="1765" spans="1:9" s="482" customFormat="1" x14ac:dyDescent="0.25">
      <c r="E1765" s="674" t="s">
        <v>5233</v>
      </c>
      <c r="F1765" s="674" t="s">
        <v>1242</v>
      </c>
      <c r="G1765" s="674" t="s">
        <v>1241</v>
      </c>
      <c r="H1765" s="674" t="s">
        <v>3734</v>
      </c>
      <c r="I1765" s="674" t="s">
        <v>5234</v>
      </c>
    </row>
    <row r="1766" spans="1:9" s="482" customFormat="1" x14ac:dyDescent="0.25">
      <c r="A1766" s="166"/>
      <c r="B1766" s="166"/>
      <c r="C1766" s="166"/>
      <c r="D1766" s="166"/>
      <c r="E1766" s="674" t="s">
        <v>5235</v>
      </c>
      <c r="F1766" s="674" t="s">
        <v>1242</v>
      </c>
      <c r="G1766" s="674" t="s">
        <v>1241</v>
      </c>
      <c r="H1766" s="674" t="s">
        <v>3737</v>
      </c>
      <c r="I1766" s="674" t="s">
        <v>5236</v>
      </c>
    </row>
    <row r="1767" spans="1:9" s="679" customFormat="1" x14ac:dyDescent="0.25">
      <c r="E1767" s="678" t="s">
        <v>5237</v>
      </c>
      <c r="F1767" s="678" t="s">
        <v>1242</v>
      </c>
      <c r="G1767" s="678" t="s">
        <v>1241</v>
      </c>
      <c r="H1767" s="678" t="s">
        <v>3740</v>
      </c>
      <c r="I1767" s="678" t="s">
        <v>5238</v>
      </c>
    </row>
    <row r="1768" spans="1:9" s="679" customFormat="1" x14ac:dyDescent="0.25">
      <c r="A1768" s="677"/>
      <c r="B1768" s="677"/>
      <c r="C1768" s="677"/>
      <c r="D1768" s="677"/>
      <c r="E1768" s="678" t="s">
        <v>5239</v>
      </c>
      <c r="F1768" s="678" t="s">
        <v>1242</v>
      </c>
      <c r="G1768" s="678" t="s">
        <v>1241</v>
      </c>
      <c r="H1768" s="678" t="s">
        <v>3743</v>
      </c>
      <c r="I1768" s="678" t="s">
        <v>5240</v>
      </c>
    </row>
    <row r="1769" spans="1:9" s="677" customFormat="1" x14ac:dyDescent="0.25">
      <c r="E1769" s="678" t="s">
        <v>5241</v>
      </c>
      <c r="F1769" s="678" t="s">
        <v>1242</v>
      </c>
      <c r="G1769" s="678" t="s">
        <v>1241</v>
      </c>
      <c r="H1769" s="678" t="s">
        <v>3746</v>
      </c>
      <c r="I1769" s="678" t="s">
        <v>5242</v>
      </c>
    </row>
    <row r="1770" spans="1:9" s="677" customFormat="1" x14ac:dyDescent="0.25">
      <c r="E1770" s="678" t="s">
        <v>5243</v>
      </c>
      <c r="F1770" s="678" t="s">
        <v>1242</v>
      </c>
      <c r="G1770" s="678" t="s">
        <v>1241</v>
      </c>
      <c r="H1770" s="678" t="s">
        <v>3749</v>
      </c>
      <c r="I1770" s="678" t="s">
        <v>5244</v>
      </c>
    </row>
    <row r="1771" spans="1:9" s="677" customFormat="1" ht="30" x14ac:dyDescent="0.25">
      <c r="E1771" s="678" t="s">
        <v>5245</v>
      </c>
      <c r="F1771" s="678" t="s">
        <v>1242</v>
      </c>
      <c r="G1771" s="678" t="s">
        <v>1241</v>
      </c>
      <c r="H1771" s="678" t="s">
        <v>3752</v>
      </c>
      <c r="I1771" s="678" t="s">
        <v>5246</v>
      </c>
    </row>
    <row r="1772" spans="1:9" s="677" customFormat="1" ht="30" x14ac:dyDescent="0.25">
      <c r="E1772" s="678" t="s">
        <v>5247</v>
      </c>
      <c r="F1772" s="678" t="s">
        <v>1242</v>
      </c>
      <c r="G1772" s="678" t="s">
        <v>1241</v>
      </c>
      <c r="H1772" s="678" t="s">
        <v>3755</v>
      </c>
      <c r="I1772" s="678" t="s">
        <v>5248</v>
      </c>
    </row>
    <row r="1773" spans="1:9" s="677" customFormat="1" x14ac:dyDescent="0.25">
      <c r="E1773" s="678" t="s">
        <v>5249</v>
      </c>
      <c r="F1773" s="678" t="s">
        <v>1242</v>
      </c>
      <c r="G1773" s="678" t="s">
        <v>1241</v>
      </c>
      <c r="H1773" s="678" t="s">
        <v>3758</v>
      </c>
      <c r="I1773" s="678" t="s">
        <v>5250</v>
      </c>
    </row>
    <row r="1774" spans="1:9" s="677" customFormat="1" x14ac:dyDescent="0.25">
      <c r="E1774" s="678" t="s">
        <v>5251</v>
      </c>
      <c r="F1774" s="678" t="s">
        <v>1242</v>
      </c>
      <c r="G1774" s="678" t="s">
        <v>1241</v>
      </c>
      <c r="H1774" s="678" t="s">
        <v>3761</v>
      </c>
      <c r="I1774" s="678" t="s">
        <v>5252</v>
      </c>
    </row>
    <row r="1775" spans="1:9" s="677" customFormat="1" x14ac:dyDescent="0.25">
      <c r="E1775" s="678" t="s">
        <v>5253</v>
      </c>
      <c r="F1775" s="678" t="s">
        <v>1242</v>
      </c>
      <c r="G1775" s="678" t="s">
        <v>1241</v>
      </c>
      <c r="H1775" s="678" t="s">
        <v>3764</v>
      </c>
      <c r="I1775" s="678" t="s">
        <v>5254</v>
      </c>
    </row>
    <row r="1776" spans="1:9" s="677" customFormat="1" x14ac:dyDescent="0.25">
      <c r="E1776" s="678" t="s">
        <v>5255</v>
      </c>
      <c r="F1776" s="678" t="s">
        <v>1242</v>
      </c>
      <c r="G1776" s="678" t="s">
        <v>1241</v>
      </c>
      <c r="H1776" s="678" t="s">
        <v>3767</v>
      </c>
      <c r="I1776" s="678" t="s">
        <v>5256</v>
      </c>
    </row>
    <row r="1777" spans="5:9" s="677" customFormat="1" x14ac:dyDescent="0.25">
      <c r="E1777" s="678" t="s">
        <v>5257</v>
      </c>
      <c r="F1777" s="678" t="s">
        <v>1242</v>
      </c>
      <c r="G1777" s="678" t="s">
        <v>1241</v>
      </c>
      <c r="H1777" s="678" t="s">
        <v>3770</v>
      </c>
      <c r="I1777" s="678" t="s">
        <v>5258</v>
      </c>
    </row>
    <row r="1778" spans="5:9" s="677" customFormat="1" x14ac:dyDescent="0.25">
      <c r="E1778" s="678" t="s">
        <v>5259</v>
      </c>
      <c r="F1778" s="678" t="s">
        <v>1242</v>
      </c>
      <c r="G1778" s="678" t="s">
        <v>1241</v>
      </c>
      <c r="H1778" s="678" t="s">
        <v>3773</v>
      </c>
      <c r="I1778" s="678" t="s">
        <v>5260</v>
      </c>
    </row>
    <row r="1779" spans="5:9" s="677" customFormat="1" ht="30" x14ac:dyDescent="0.25">
      <c r="E1779" s="678" t="s">
        <v>5261</v>
      </c>
      <c r="F1779" s="678" t="s">
        <v>1242</v>
      </c>
      <c r="G1779" s="678" t="s">
        <v>1241</v>
      </c>
      <c r="H1779" s="678" t="s">
        <v>3775</v>
      </c>
      <c r="I1779" s="678" t="s">
        <v>5262</v>
      </c>
    </row>
    <row r="1780" spans="5:9" s="677" customFormat="1" x14ac:dyDescent="0.25">
      <c r="E1780" s="678" t="s">
        <v>5263</v>
      </c>
      <c r="F1780" s="678" t="s">
        <v>1242</v>
      </c>
      <c r="G1780" s="678" t="s">
        <v>1241</v>
      </c>
      <c r="H1780" s="678" t="s">
        <v>3778</v>
      </c>
      <c r="I1780" s="678" t="s">
        <v>1388</v>
      </c>
    </row>
    <row r="1781" spans="5:9" s="677" customFormat="1" x14ac:dyDescent="0.25">
      <c r="E1781" s="678" t="s">
        <v>5264</v>
      </c>
      <c r="F1781" s="678" t="s">
        <v>1242</v>
      </c>
      <c r="G1781" s="678" t="s">
        <v>1241</v>
      </c>
      <c r="H1781" s="678" t="s">
        <v>3781</v>
      </c>
      <c r="I1781" s="678" t="s">
        <v>5265</v>
      </c>
    </row>
    <row r="1782" spans="5:9" s="677" customFormat="1" x14ac:dyDescent="0.25">
      <c r="E1782" s="678" t="s">
        <v>5266</v>
      </c>
      <c r="F1782" s="678" t="s">
        <v>1242</v>
      </c>
      <c r="G1782" s="678" t="s">
        <v>1241</v>
      </c>
      <c r="H1782" s="678" t="s">
        <v>3784</v>
      </c>
      <c r="I1782" s="678" t="s">
        <v>5267</v>
      </c>
    </row>
    <row r="1783" spans="5:9" s="677" customFormat="1" x14ac:dyDescent="0.25">
      <c r="E1783" s="678" t="s">
        <v>5268</v>
      </c>
      <c r="F1783" s="678" t="s">
        <v>1242</v>
      </c>
      <c r="G1783" s="678" t="s">
        <v>1241</v>
      </c>
      <c r="H1783" s="678" t="s">
        <v>3787</v>
      </c>
      <c r="I1783" s="678" t="s">
        <v>5269</v>
      </c>
    </row>
    <row r="1784" spans="5:9" s="677" customFormat="1" x14ac:dyDescent="0.25">
      <c r="E1784" s="678" t="s">
        <v>5270</v>
      </c>
      <c r="F1784" s="678" t="s">
        <v>1242</v>
      </c>
      <c r="G1784" s="678" t="s">
        <v>1241</v>
      </c>
      <c r="H1784" s="678" t="s">
        <v>3790</v>
      </c>
      <c r="I1784" s="678" t="s">
        <v>5271</v>
      </c>
    </row>
    <row r="1785" spans="5:9" s="677" customFormat="1" x14ac:dyDescent="0.25">
      <c r="E1785" s="678" t="s">
        <v>5272</v>
      </c>
      <c r="F1785" s="678" t="s">
        <v>1242</v>
      </c>
      <c r="G1785" s="678" t="s">
        <v>1241</v>
      </c>
      <c r="H1785" s="678" t="s">
        <v>3793</v>
      </c>
      <c r="I1785" s="678" t="s">
        <v>5273</v>
      </c>
    </row>
    <row r="1786" spans="5:9" s="677" customFormat="1" x14ac:dyDescent="0.25">
      <c r="E1786" s="678" t="s">
        <v>5274</v>
      </c>
      <c r="F1786" s="678" t="s">
        <v>1242</v>
      </c>
      <c r="G1786" s="678" t="s">
        <v>1241</v>
      </c>
      <c r="H1786" s="678" t="s">
        <v>3796</v>
      </c>
      <c r="I1786" s="678" t="s">
        <v>5275</v>
      </c>
    </row>
    <row r="1787" spans="5:9" s="677" customFormat="1" ht="30" x14ac:dyDescent="0.25">
      <c r="E1787" s="678" t="s">
        <v>5276</v>
      </c>
      <c r="F1787" s="678" t="s">
        <v>1246</v>
      </c>
      <c r="G1787" s="678" t="s">
        <v>1245</v>
      </c>
      <c r="H1787" s="678" t="s">
        <v>1146</v>
      </c>
      <c r="I1787" s="678" t="s">
        <v>5277</v>
      </c>
    </row>
    <row r="1788" spans="5:9" s="677" customFormat="1" x14ac:dyDescent="0.25">
      <c r="E1788" s="678" t="s">
        <v>5278</v>
      </c>
      <c r="F1788" s="678" t="s">
        <v>1246</v>
      </c>
      <c r="G1788" s="678" t="s">
        <v>1245</v>
      </c>
      <c r="H1788" s="678" t="s">
        <v>1148</v>
      </c>
      <c r="I1788" s="678" t="s">
        <v>5279</v>
      </c>
    </row>
    <row r="1789" spans="5:9" s="677" customFormat="1" x14ac:dyDescent="0.25">
      <c r="E1789" s="678" t="s">
        <v>5280</v>
      </c>
      <c r="F1789" s="678" t="s">
        <v>1246</v>
      </c>
      <c r="G1789" s="678" t="s">
        <v>1245</v>
      </c>
      <c r="H1789" s="678" t="s">
        <v>1154</v>
      </c>
      <c r="I1789" s="678" t="s">
        <v>5281</v>
      </c>
    </row>
    <row r="1790" spans="5:9" s="677" customFormat="1" ht="30" x14ac:dyDescent="0.25">
      <c r="E1790" s="678" t="s">
        <v>5282</v>
      </c>
      <c r="F1790" s="678" t="s">
        <v>1246</v>
      </c>
      <c r="G1790" s="678" t="s">
        <v>1245</v>
      </c>
      <c r="H1790" s="678" t="s">
        <v>1160</v>
      </c>
      <c r="I1790" s="678" t="s">
        <v>5283</v>
      </c>
    </row>
    <row r="1791" spans="5:9" s="677" customFormat="1" x14ac:dyDescent="0.25">
      <c r="E1791" s="678" t="s">
        <v>5284</v>
      </c>
      <c r="F1791" s="678" t="s">
        <v>1246</v>
      </c>
      <c r="G1791" s="678" t="s">
        <v>1245</v>
      </c>
      <c r="H1791" s="678" t="s">
        <v>1165</v>
      </c>
      <c r="I1791" s="678" t="s">
        <v>5285</v>
      </c>
    </row>
    <row r="1792" spans="5:9" s="677" customFormat="1" x14ac:dyDescent="0.25">
      <c r="E1792" s="678" t="s">
        <v>5286</v>
      </c>
      <c r="F1792" s="678" t="s">
        <v>1246</v>
      </c>
      <c r="G1792" s="678" t="s">
        <v>1245</v>
      </c>
      <c r="H1792" s="678" t="s">
        <v>1171</v>
      </c>
      <c r="I1792" s="678" t="s">
        <v>5287</v>
      </c>
    </row>
    <row r="1793" spans="5:9" s="677" customFormat="1" x14ac:dyDescent="0.25">
      <c r="E1793" s="678" t="s">
        <v>5288</v>
      </c>
      <c r="F1793" s="678" t="s">
        <v>1246</v>
      </c>
      <c r="G1793" s="678" t="s">
        <v>1245</v>
      </c>
      <c r="H1793" s="678" t="s">
        <v>1176</v>
      </c>
      <c r="I1793" s="678" t="s">
        <v>5289</v>
      </c>
    </row>
    <row r="1794" spans="5:9" s="677" customFormat="1" x14ac:dyDescent="0.25">
      <c r="E1794" s="678" t="s">
        <v>5290</v>
      </c>
      <c r="F1794" s="678" t="s">
        <v>1246</v>
      </c>
      <c r="G1794" s="678" t="s">
        <v>1245</v>
      </c>
      <c r="H1794" s="678" t="s">
        <v>1181</v>
      </c>
      <c r="I1794" s="678" t="s">
        <v>5291</v>
      </c>
    </row>
    <row r="1795" spans="5:9" s="677" customFormat="1" x14ac:dyDescent="0.25">
      <c r="E1795" s="678" t="s">
        <v>5292</v>
      </c>
      <c r="F1795" s="678" t="s">
        <v>1246</v>
      </c>
      <c r="G1795" s="678" t="s">
        <v>1245</v>
      </c>
      <c r="H1795" s="678" t="s">
        <v>1186</v>
      </c>
      <c r="I1795" s="678" t="s">
        <v>5293</v>
      </c>
    </row>
    <row r="1796" spans="5:9" s="677" customFormat="1" ht="30" x14ac:dyDescent="0.25">
      <c r="E1796" s="678" t="s">
        <v>5294</v>
      </c>
      <c r="F1796" s="678" t="s">
        <v>1246</v>
      </c>
      <c r="G1796" s="678" t="s">
        <v>1245</v>
      </c>
      <c r="H1796" s="678" t="s">
        <v>1192</v>
      </c>
      <c r="I1796" s="678" t="s">
        <v>5295</v>
      </c>
    </row>
    <row r="1797" spans="5:9" s="677" customFormat="1" x14ac:dyDescent="0.25">
      <c r="E1797" s="678" t="s">
        <v>5296</v>
      </c>
      <c r="F1797" s="678" t="s">
        <v>1246</v>
      </c>
      <c r="G1797" s="678" t="s">
        <v>1245</v>
      </c>
      <c r="H1797" s="678" t="s">
        <v>1197</v>
      </c>
      <c r="I1797" s="678" t="s">
        <v>5297</v>
      </c>
    </row>
    <row r="1798" spans="5:9" s="677" customFormat="1" x14ac:dyDescent="0.25">
      <c r="E1798" s="678" t="s">
        <v>5298</v>
      </c>
      <c r="F1798" s="678" t="s">
        <v>1246</v>
      </c>
      <c r="G1798" s="678" t="s">
        <v>1245</v>
      </c>
      <c r="H1798" s="678" t="s">
        <v>1312</v>
      </c>
      <c r="I1798" s="678" t="s">
        <v>5299</v>
      </c>
    </row>
    <row r="1799" spans="5:9" s="677" customFormat="1" x14ac:dyDescent="0.25">
      <c r="E1799" s="678" t="s">
        <v>5300</v>
      </c>
      <c r="F1799" s="678" t="s">
        <v>1246</v>
      </c>
      <c r="G1799" s="678" t="s">
        <v>1245</v>
      </c>
      <c r="H1799" s="678" t="s">
        <v>1314</v>
      </c>
      <c r="I1799" s="678" t="s">
        <v>5301</v>
      </c>
    </row>
    <row r="1800" spans="5:9" s="677" customFormat="1" x14ac:dyDescent="0.25">
      <c r="E1800" s="678" t="s">
        <v>5302</v>
      </c>
      <c r="F1800" s="678" t="s">
        <v>1246</v>
      </c>
      <c r="G1800" s="678" t="s">
        <v>1245</v>
      </c>
      <c r="H1800" s="678" t="s">
        <v>1316</v>
      </c>
      <c r="I1800" s="678" t="s">
        <v>1245</v>
      </c>
    </row>
    <row r="1801" spans="5:9" s="677" customFormat="1" x14ac:dyDescent="0.25">
      <c r="E1801" s="678" t="s">
        <v>5303</v>
      </c>
      <c r="F1801" s="678" t="s">
        <v>1246</v>
      </c>
      <c r="G1801" s="678" t="s">
        <v>1245</v>
      </c>
      <c r="H1801" s="678" t="s">
        <v>1319</v>
      </c>
      <c r="I1801" s="678" t="s">
        <v>5304</v>
      </c>
    </row>
    <row r="1802" spans="5:9" s="677" customFormat="1" x14ac:dyDescent="0.25">
      <c r="E1802" s="678" t="s">
        <v>5305</v>
      </c>
      <c r="F1802" s="678" t="s">
        <v>1246</v>
      </c>
      <c r="G1802" s="678" t="s">
        <v>1245</v>
      </c>
      <c r="H1802" s="678" t="s">
        <v>1322</v>
      </c>
      <c r="I1802" s="678" t="s">
        <v>1929</v>
      </c>
    </row>
    <row r="1803" spans="5:9" s="677" customFormat="1" x14ac:dyDescent="0.25">
      <c r="E1803" s="678" t="s">
        <v>5306</v>
      </c>
      <c r="F1803" s="678" t="s">
        <v>1246</v>
      </c>
      <c r="G1803" s="678" t="s">
        <v>1245</v>
      </c>
      <c r="H1803" s="678" t="s">
        <v>1325</v>
      </c>
      <c r="I1803" s="678" t="s">
        <v>5307</v>
      </c>
    </row>
    <row r="1804" spans="5:9" s="677" customFormat="1" x14ac:dyDescent="0.25">
      <c r="E1804" s="678" t="s">
        <v>5308</v>
      </c>
      <c r="F1804" s="678" t="s">
        <v>1246</v>
      </c>
      <c r="G1804" s="678" t="s">
        <v>1245</v>
      </c>
      <c r="H1804" s="678" t="s">
        <v>1328</v>
      </c>
      <c r="I1804" s="678" t="s">
        <v>2561</v>
      </c>
    </row>
    <row r="1805" spans="5:9" s="677" customFormat="1" x14ac:dyDescent="0.25">
      <c r="E1805" s="678" t="s">
        <v>5309</v>
      </c>
      <c r="F1805" s="678" t="s">
        <v>1249</v>
      </c>
      <c r="G1805" s="678" t="s">
        <v>1248</v>
      </c>
      <c r="H1805" s="678" t="s">
        <v>1146</v>
      </c>
      <c r="I1805" s="678" t="s">
        <v>5310</v>
      </c>
    </row>
    <row r="1806" spans="5:9" s="677" customFormat="1" ht="30" x14ac:dyDescent="0.25">
      <c r="E1806" s="678" t="s">
        <v>5311</v>
      </c>
      <c r="F1806" s="678" t="s">
        <v>1249</v>
      </c>
      <c r="G1806" s="678" t="s">
        <v>1248</v>
      </c>
      <c r="H1806" s="678" t="s">
        <v>1148</v>
      </c>
      <c r="I1806" s="678" t="s">
        <v>5312</v>
      </c>
    </row>
    <row r="1807" spans="5:9" s="677" customFormat="1" x14ac:dyDescent="0.25">
      <c r="E1807" s="678" t="s">
        <v>5313</v>
      </c>
      <c r="F1807" s="678" t="s">
        <v>1249</v>
      </c>
      <c r="G1807" s="678" t="s">
        <v>1248</v>
      </c>
      <c r="H1807" s="678" t="s">
        <v>1154</v>
      </c>
      <c r="I1807" s="678" t="s">
        <v>5314</v>
      </c>
    </row>
    <row r="1808" spans="5:9" s="677" customFormat="1" x14ac:dyDescent="0.25">
      <c r="E1808" s="678" t="s">
        <v>5315</v>
      </c>
      <c r="F1808" s="678" t="s">
        <v>1249</v>
      </c>
      <c r="G1808" s="678" t="s">
        <v>1248</v>
      </c>
      <c r="H1808" s="678" t="s">
        <v>1160</v>
      </c>
      <c r="I1808" s="678" t="s">
        <v>5316</v>
      </c>
    </row>
    <row r="1809" spans="5:9" s="677" customFormat="1" x14ac:dyDescent="0.25">
      <c r="E1809" s="678" t="s">
        <v>5317</v>
      </c>
      <c r="F1809" s="678" t="s">
        <v>1249</v>
      </c>
      <c r="G1809" s="678" t="s">
        <v>1248</v>
      </c>
      <c r="H1809" s="678" t="s">
        <v>1165</v>
      </c>
      <c r="I1809" s="678" t="s">
        <v>1872</v>
      </c>
    </row>
    <row r="1810" spans="5:9" s="677" customFormat="1" ht="30" x14ac:dyDescent="0.25">
      <c r="E1810" s="678" t="s">
        <v>5318</v>
      </c>
      <c r="F1810" s="678" t="s">
        <v>1249</v>
      </c>
      <c r="G1810" s="678" t="s">
        <v>1248</v>
      </c>
      <c r="H1810" s="678" t="s">
        <v>1171</v>
      </c>
      <c r="I1810" s="678" t="s">
        <v>5319</v>
      </c>
    </row>
    <row r="1811" spans="5:9" s="677" customFormat="1" x14ac:dyDescent="0.25">
      <c r="E1811" s="678" t="s">
        <v>5320</v>
      </c>
      <c r="F1811" s="678" t="s">
        <v>1249</v>
      </c>
      <c r="G1811" s="678" t="s">
        <v>1248</v>
      </c>
      <c r="H1811" s="678" t="s">
        <v>1176</v>
      </c>
      <c r="I1811" s="678" t="s">
        <v>2961</v>
      </c>
    </row>
    <row r="1812" spans="5:9" s="677" customFormat="1" x14ac:dyDescent="0.25">
      <c r="E1812" s="678" t="s">
        <v>5321</v>
      </c>
      <c r="F1812" s="678" t="s">
        <v>1249</v>
      </c>
      <c r="G1812" s="678" t="s">
        <v>1248</v>
      </c>
      <c r="H1812" s="678" t="s">
        <v>1181</v>
      </c>
      <c r="I1812" s="678" t="s">
        <v>5322</v>
      </c>
    </row>
    <row r="1813" spans="5:9" s="677" customFormat="1" x14ac:dyDescent="0.25">
      <c r="E1813" s="678" t="s">
        <v>5323</v>
      </c>
      <c r="F1813" s="678" t="s">
        <v>1249</v>
      </c>
      <c r="G1813" s="678" t="s">
        <v>1248</v>
      </c>
      <c r="H1813" s="678" t="s">
        <v>1186</v>
      </c>
      <c r="I1813" s="678" t="s">
        <v>5324</v>
      </c>
    </row>
    <row r="1814" spans="5:9" s="677" customFormat="1" x14ac:dyDescent="0.25">
      <c r="E1814" s="678" t="s">
        <v>5325</v>
      </c>
      <c r="F1814" s="678" t="s">
        <v>1249</v>
      </c>
      <c r="G1814" s="678" t="s">
        <v>1248</v>
      </c>
      <c r="H1814" s="678" t="s">
        <v>1192</v>
      </c>
      <c r="I1814" s="678" t="s">
        <v>5326</v>
      </c>
    </row>
    <row r="1815" spans="5:9" s="677" customFormat="1" x14ac:dyDescent="0.25">
      <c r="E1815" s="678" t="s">
        <v>5327</v>
      </c>
      <c r="F1815" s="678" t="s">
        <v>1249</v>
      </c>
      <c r="G1815" s="678" t="s">
        <v>1248</v>
      </c>
      <c r="H1815" s="678" t="s">
        <v>1197</v>
      </c>
      <c r="I1815" s="678" t="s">
        <v>5328</v>
      </c>
    </row>
    <row r="1816" spans="5:9" s="677" customFormat="1" x14ac:dyDescent="0.25">
      <c r="E1816" s="678" t="s">
        <v>5329</v>
      </c>
      <c r="F1816" s="678" t="s">
        <v>1254</v>
      </c>
      <c r="G1816" s="678" t="s">
        <v>1253</v>
      </c>
      <c r="H1816" s="678" t="s">
        <v>1146</v>
      </c>
      <c r="I1816" s="678" t="s">
        <v>5330</v>
      </c>
    </row>
    <row r="1817" spans="5:9" s="677" customFormat="1" x14ac:dyDescent="0.25">
      <c r="E1817" s="678" t="s">
        <v>5331</v>
      </c>
      <c r="F1817" s="678" t="s">
        <v>1254</v>
      </c>
      <c r="G1817" s="678" t="s">
        <v>1253</v>
      </c>
      <c r="H1817" s="678" t="s">
        <v>1148</v>
      </c>
      <c r="I1817" s="678" t="s">
        <v>5332</v>
      </c>
    </row>
    <row r="1818" spans="5:9" s="677" customFormat="1" x14ac:dyDescent="0.25">
      <c r="E1818" s="678" t="s">
        <v>5333</v>
      </c>
      <c r="F1818" s="678" t="s">
        <v>1254</v>
      </c>
      <c r="G1818" s="678" t="s">
        <v>1253</v>
      </c>
      <c r="H1818" s="678" t="s">
        <v>1154</v>
      </c>
      <c r="I1818" s="678" t="s">
        <v>5334</v>
      </c>
    </row>
    <row r="1819" spans="5:9" s="677" customFormat="1" ht="30" x14ac:dyDescent="0.25">
      <c r="E1819" s="678" t="s">
        <v>5335</v>
      </c>
      <c r="F1819" s="678" t="s">
        <v>1254</v>
      </c>
      <c r="G1819" s="678" t="s">
        <v>1253</v>
      </c>
      <c r="H1819" s="678" t="s">
        <v>1160</v>
      </c>
      <c r="I1819" s="678" t="s">
        <v>5336</v>
      </c>
    </row>
    <row r="1820" spans="5:9" s="677" customFormat="1" x14ac:dyDescent="0.25">
      <c r="E1820" s="678" t="s">
        <v>5337</v>
      </c>
      <c r="F1820" s="678" t="s">
        <v>1254</v>
      </c>
      <c r="G1820" s="678" t="s">
        <v>1253</v>
      </c>
      <c r="H1820" s="678" t="s">
        <v>1165</v>
      </c>
      <c r="I1820" s="678" t="s">
        <v>5338</v>
      </c>
    </row>
    <row r="1821" spans="5:9" s="677" customFormat="1" x14ac:dyDescent="0.25">
      <c r="E1821" s="678" t="s">
        <v>5339</v>
      </c>
      <c r="F1821" s="678" t="s">
        <v>1254</v>
      </c>
      <c r="G1821" s="678" t="s">
        <v>1253</v>
      </c>
      <c r="H1821" s="678" t="s">
        <v>1171</v>
      </c>
      <c r="I1821" s="678" t="s">
        <v>5340</v>
      </c>
    </row>
    <row r="1822" spans="5:9" s="677" customFormat="1" x14ac:dyDescent="0.25">
      <c r="E1822" s="678" t="s">
        <v>5341</v>
      </c>
      <c r="F1822" s="678" t="s">
        <v>1254</v>
      </c>
      <c r="G1822" s="678" t="s">
        <v>1253</v>
      </c>
      <c r="H1822" s="678" t="s">
        <v>1176</v>
      </c>
      <c r="I1822" s="678" t="s">
        <v>5342</v>
      </c>
    </row>
    <row r="1823" spans="5:9" s="677" customFormat="1" x14ac:dyDescent="0.25">
      <c r="E1823" s="678" t="s">
        <v>5343</v>
      </c>
      <c r="F1823" s="678" t="s">
        <v>1254</v>
      </c>
      <c r="G1823" s="678" t="s">
        <v>1253</v>
      </c>
      <c r="H1823" s="678" t="s">
        <v>1181</v>
      </c>
      <c r="I1823" s="678" t="s">
        <v>5344</v>
      </c>
    </row>
    <row r="1824" spans="5:9" s="677" customFormat="1" ht="30" x14ac:dyDescent="0.25">
      <c r="E1824" s="678" t="s">
        <v>5345</v>
      </c>
      <c r="F1824" s="678" t="s">
        <v>1254</v>
      </c>
      <c r="G1824" s="678" t="s">
        <v>1253</v>
      </c>
      <c r="H1824" s="678" t="s">
        <v>1186</v>
      </c>
      <c r="I1824" s="678" t="s">
        <v>5346</v>
      </c>
    </row>
    <row r="1825" spans="5:9" s="677" customFormat="1" x14ac:dyDescent="0.25">
      <c r="E1825" s="678" t="s">
        <v>5347</v>
      </c>
      <c r="F1825" s="678" t="s">
        <v>1254</v>
      </c>
      <c r="G1825" s="678" t="s">
        <v>1253</v>
      </c>
      <c r="H1825" s="678" t="s">
        <v>1192</v>
      </c>
      <c r="I1825" s="678" t="s">
        <v>5348</v>
      </c>
    </row>
    <row r="1826" spans="5:9" s="677" customFormat="1" ht="30" x14ac:dyDescent="0.25">
      <c r="E1826" s="678" t="s">
        <v>5349</v>
      </c>
      <c r="F1826" s="678" t="s">
        <v>1254</v>
      </c>
      <c r="G1826" s="678" t="s">
        <v>1253</v>
      </c>
      <c r="H1826" s="678" t="s">
        <v>1197</v>
      </c>
      <c r="I1826" s="678" t="s">
        <v>5350</v>
      </c>
    </row>
    <row r="1827" spans="5:9" s="677" customFormat="1" x14ac:dyDescent="0.25">
      <c r="E1827" s="678" t="s">
        <v>5351</v>
      </c>
      <c r="F1827" s="678" t="s">
        <v>1254</v>
      </c>
      <c r="G1827" s="678" t="s">
        <v>1253</v>
      </c>
      <c r="H1827" s="678" t="s">
        <v>1312</v>
      </c>
      <c r="I1827" s="678" t="s">
        <v>5352</v>
      </c>
    </row>
    <row r="1828" spans="5:9" s="677" customFormat="1" x14ac:dyDescent="0.25">
      <c r="E1828" s="678" t="s">
        <v>5353</v>
      </c>
      <c r="F1828" s="678" t="s">
        <v>1254</v>
      </c>
      <c r="G1828" s="678" t="s">
        <v>1253</v>
      </c>
      <c r="H1828" s="678" t="s">
        <v>1314</v>
      </c>
      <c r="I1828" s="678" t="s">
        <v>5354</v>
      </c>
    </row>
    <row r="1829" spans="5:9" s="677" customFormat="1" x14ac:dyDescent="0.25">
      <c r="E1829" s="678" t="s">
        <v>5355</v>
      </c>
      <c r="F1829" s="678" t="s">
        <v>1254</v>
      </c>
      <c r="G1829" s="678" t="s">
        <v>1253</v>
      </c>
      <c r="H1829" s="678" t="s">
        <v>1316</v>
      </c>
      <c r="I1829" s="678" t="s">
        <v>4923</v>
      </c>
    </row>
    <row r="1830" spans="5:9" s="677" customFormat="1" x14ac:dyDescent="0.25">
      <c r="E1830" s="678" t="s">
        <v>5356</v>
      </c>
      <c r="F1830" s="678" t="s">
        <v>1254</v>
      </c>
      <c r="G1830" s="678" t="s">
        <v>1253</v>
      </c>
      <c r="H1830" s="678" t="s">
        <v>1319</v>
      </c>
      <c r="I1830" s="678" t="s">
        <v>5357</v>
      </c>
    </row>
    <row r="1831" spans="5:9" s="677" customFormat="1" x14ac:dyDescent="0.25">
      <c r="E1831" s="678" t="s">
        <v>5358</v>
      </c>
      <c r="F1831" s="678" t="s">
        <v>1254</v>
      </c>
      <c r="G1831" s="678" t="s">
        <v>1253</v>
      </c>
      <c r="H1831" s="678" t="s">
        <v>1322</v>
      </c>
      <c r="I1831" s="678" t="s">
        <v>5359</v>
      </c>
    </row>
    <row r="1832" spans="5:9" s="677" customFormat="1" x14ac:dyDescent="0.25">
      <c r="E1832" s="678" t="s">
        <v>5360</v>
      </c>
      <c r="F1832" s="678" t="s">
        <v>1254</v>
      </c>
      <c r="G1832" s="678" t="s">
        <v>1253</v>
      </c>
      <c r="H1832" s="678" t="s">
        <v>1325</v>
      </c>
      <c r="I1832" s="678" t="s">
        <v>5361</v>
      </c>
    </row>
    <row r="1833" spans="5:9" s="677" customFormat="1" x14ac:dyDescent="0.25">
      <c r="E1833" s="678" t="s">
        <v>5362</v>
      </c>
      <c r="F1833" s="678" t="s">
        <v>1254</v>
      </c>
      <c r="G1833" s="678" t="s">
        <v>1253</v>
      </c>
      <c r="H1833" s="678" t="s">
        <v>1328</v>
      </c>
      <c r="I1833" s="678" t="s">
        <v>5363</v>
      </c>
    </row>
    <row r="1834" spans="5:9" s="677" customFormat="1" x14ac:dyDescent="0.25">
      <c r="E1834" s="678" t="s">
        <v>5364</v>
      </c>
      <c r="F1834" s="678" t="s">
        <v>1254</v>
      </c>
      <c r="G1834" s="678" t="s">
        <v>1253</v>
      </c>
      <c r="H1834" s="678" t="s">
        <v>1331</v>
      </c>
      <c r="I1834" s="678" t="s">
        <v>2953</v>
      </c>
    </row>
    <row r="1835" spans="5:9" s="677" customFormat="1" x14ac:dyDescent="0.25">
      <c r="E1835" s="678" t="s">
        <v>5365</v>
      </c>
      <c r="F1835" s="678" t="s">
        <v>1254</v>
      </c>
      <c r="G1835" s="678" t="s">
        <v>1253</v>
      </c>
      <c r="H1835" s="678" t="s">
        <v>1333</v>
      </c>
      <c r="I1835" s="678" t="s">
        <v>5366</v>
      </c>
    </row>
    <row r="1836" spans="5:9" s="677" customFormat="1" ht="30" x14ac:dyDescent="0.25">
      <c r="E1836" s="678" t="s">
        <v>5367</v>
      </c>
      <c r="F1836" s="678" t="s">
        <v>1254</v>
      </c>
      <c r="G1836" s="678" t="s">
        <v>1253</v>
      </c>
      <c r="H1836" s="678" t="s">
        <v>1336</v>
      </c>
      <c r="I1836" s="678" t="s">
        <v>5368</v>
      </c>
    </row>
    <row r="1837" spans="5:9" s="677" customFormat="1" x14ac:dyDescent="0.25">
      <c r="E1837" s="678" t="s">
        <v>5369</v>
      </c>
      <c r="F1837" s="678" t="s">
        <v>1254</v>
      </c>
      <c r="G1837" s="678" t="s">
        <v>1253</v>
      </c>
      <c r="H1837" s="678" t="s">
        <v>1339</v>
      </c>
      <c r="I1837" s="678" t="s">
        <v>5370</v>
      </c>
    </row>
    <row r="1838" spans="5:9" s="677" customFormat="1" x14ac:dyDescent="0.25">
      <c r="E1838" s="678" t="s">
        <v>5371</v>
      </c>
      <c r="F1838" s="678" t="s">
        <v>1254</v>
      </c>
      <c r="G1838" s="678" t="s">
        <v>1253</v>
      </c>
      <c r="H1838" s="678" t="s">
        <v>1342</v>
      </c>
      <c r="I1838" s="678" t="s">
        <v>1587</v>
      </c>
    </row>
    <row r="1839" spans="5:9" s="677" customFormat="1" x14ac:dyDescent="0.25">
      <c r="E1839" s="678" t="s">
        <v>5372</v>
      </c>
      <c r="F1839" s="678" t="s">
        <v>1254</v>
      </c>
      <c r="G1839" s="678" t="s">
        <v>1253</v>
      </c>
      <c r="H1839" s="678" t="s">
        <v>1345</v>
      </c>
      <c r="I1839" s="678" t="s">
        <v>5373</v>
      </c>
    </row>
    <row r="1840" spans="5:9" s="677" customFormat="1" x14ac:dyDescent="0.25">
      <c r="E1840" s="678" t="s">
        <v>5374</v>
      </c>
      <c r="F1840" s="678" t="s">
        <v>1254</v>
      </c>
      <c r="G1840" s="678" t="s">
        <v>1253</v>
      </c>
      <c r="H1840" s="678" t="s">
        <v>1348</v>
      </c>
      <c r="I1840" s="678" t="s">
        <v>5375</v>
      </c>
    </row>
    <row r="1841" spans="5:9" s="677" customFormat="1" x14ac:dyDescent="0.25">
      <c r="E1841" s="678" t="s">
        <v>5376</v>
      </c>
      <c r="F1841" s="678" t="s">
        <v>1254</v>
      </c>
      <c r="G1841" s="678" t="s">
        <v>1253</v>
      </c>
      <c r="H1841" s="678" t="s">
        <v>1351</v>
      </c>
      <c r="I1841" s="678" t="s">
        <v>5377</v>
      </c>
    </row>
    <row r="1842" spans="5:9" s="677" customFormat="1" ht="30" x14ac:dyDescent="0.25">
      <c r="E1842" s="678" t="s">
        <v>5378</v>
      </c>
      <c r="F1842" s="678" t="s">
        <v>1254</v>
      </c>
      <c r="G1842" s="678" t="s">
        <v>1253</v>
      </c>
      <c r="H1842" s="678" t="s">
        <v>1354</v>
      </c>
      <c r="I1842" s="678" t="s">
        <v>5379</v>
      </c>
    </row>
    <row r="1843" spans="5:9" s="677" customFormat="1" x14ac:dyDescent="0.25">
      <c r="E1843" s="678" t="s">
        <v>5380</v>
      </c>
      <c r="F1843" s="678" t="s">
        <v>1254</v>
      </c>
      <c r="G1843" s="678" t="s">
        <v>1253</v>
      </c>
      <c r="H1843" s="678" t="s">
        <v>1357</v>
      </c>
      <c r="I1843" s="678" t="s">
        <v>1253</v>
      </c>
    </row>
    <row r="1844" spans="5:9" s="677" customFormat="1" ht="30" x14ac:dyDescent="0.25">
      <c r="E1844" s="678" t="s">
        <v>5381</v>
      </c>
      <c r="F1844" s="678" t="s">
        <v>1254</v>
      </c>
      <c r="G1844" s="678" t="s">
        <v>1253</v>
      </c>
      <c r="H1844" s="678" t="s">
        <v>1360</v>
      </c>
      <c r="I1844" s="678" t="s">
        <v>5382</v>
      </c>
    </row>
    <row r="1845" spans="5:9" s="677" customFormat="1" ht="30" x14ac:dyDescent="0.25">
      <c r="E1845" s="678" t="s">
        <v>5383</v>
      </c>
      <c r="F1845" s="678" t="s">
        <v>1254</v>
      </c>
      <c r="G1845" s="678" t="s">
        <v>1253</v>
      </c>
      <c r="H1845" s="678" t="s">
        <v>1363</v>
      </c>
      <c r="I1845" s="678" t="s">
        <v>5384</v>
      </c>
    </row>
    <row r="1846" spans="5:9" s="677" customFormat="1" x14ac:dyDescent="0.25">
      <c r="E1846" s="678" t="s">
        <v>5385</v>
      </c>
      <c r="F1846" s="678" t="s">
        <v>1254</v>
      </c>
      <c r="G1846" s="678" t="s">
        <v>1253</v>
      </c>
      <c r="H1846" s="678" t="s">
        <v>1366</v>
      </c>
      <c r="I1846" s="678" t="s">
        <v>2015</v>
      </c>
    </row>
    <row r="1847" spans="5:9" s="677" customFormat="1" ht="30" x14ac:dyDescent="0.25">
      <c r="E1847" s="678" t="s">
        <v>5386</v>
      </c>
      <c r="F1847" s="678" t="s">
        <v>1254</v>
      </c>
      <c r="G1847" s="678" t="s">
        <v>1253</v>
      </c>
      <c r="H1847" s="678" t="s">
        <v>1369</v>
      </c>
      <c r="I1847" s="678" t="s">
        <v>5387</v>
      </c>
    </row>
    <row r="1848" spans="5:9" s="677" customFormat="1" x14ac:dyDescent="0.25">
      <c r="E1848" s="678" t="s">
        <v>5388</v>
      </c>
      <c r="F1848" s="678" t="s">
        <v>1254</v>
      </c>
      <c r="G1848" s="678" t="s">
        <v>1253</v>
      </c>
      <c r="H1848" s="678" t="s">
        <v>1372</v>
      </c>
      <c r="I1848" s="678" t="s">
        <v>5389</v>
      </c>
    </row>
    <row r="1849" spans="5:9" s="677" customFormat="1" ht="30" x14ac:dyDescent="0.25">
      <c r="E1849" s="678" t="s">
        <v>5390</v>
      </c>
      <c r="F1849" s="678" t="s">
        <v>1254</v>
      </c>
      <c r="G1849" s="678" t="s">
        <v>1253</v>
      </c>
      <c r="H1849" s="678" t="s">
        <v>1375</v>
      </c>
      <c r="I1849" s="678" t="s">
        <v>5391</v>
      </c>
    </row>
    <row r="1850" spans="5:9" s="677" customFormat="1" ht="45" x14ac:dyDescent="0.25">
      <c r="E1850" s="678" t="s">
        <v>5392</v>
      </c>
      <c r="F1850" s="678" t="s">
        <v>1254</v>
      </c>
      <c r="G1850" s="678" t="s">
        <v>1253</v>
      </c>
      <c r="H1850" s="678" t="s">
        <v>1378</v>
      </c>
      <c r="I1850" s="678" t="s">
        <v>5393</v>
      </c>
    </row>
    <row r="1851" spans="5:9" s="677" customFormat="1" x14ac:dyDescent="0.25">
      <c r="E1851" s="678" t="s">
        <v>5394</v>
      </c>
      <c r="F1851" s="678" t="s">
        <v>1254</v>
      </c>
      <c r="G1851" s="678" t="s">
        <v>1253</v>
      </c>
      <c r="H1851" s="678" t="s">
        <v>1381</v>
      </c>
      <c r="I1851" s="678" t="s">
        <v>5395</v>
      </c>
    </row>
    <row r="1852" spans="5:9" s="677" customFormat="1" x14ac:dyDescent="0.25">
      <c r="E1852" s="678" t="s">
        <v>5396</v>
      </c>
      <c r="F1852" s="678" t="s">
        <v>1254</v>
      </c>
      <c r="G1852" s="678" t="s">
        <v>1253</v>
      </c>
      <c r="H1852" s="678" t="s">
        <v>1384</v>
      </c>
      <c r="I1852" s="678" t="s">
        <v>5397</v>
      </c>
    </row>
    <row r="1853" spans="5:9" s="677" customFormat="1" x14ac:dyDescent="0.25">
      <c r="E1853" s="678" t="s">
        <v>5398</v>
      </c>
      <c r="F1853" s="678" t="s">
        <v>1254</v>
      </c>
      <c r="G1853" s="678" t="s">
        <v>1253</v>
      </c>
      <c r="H1853" s="678" t="s">
        <v>1387</v>
      </c>
      <c r="I1853" s="678" t="s">
        <v>5399</v>
      </c>
    </row>
    <row r="1854" spans="5:9" s="677" customFormat="1" ht="30" x14ac:dyDescent="0.25">
      <c r="E1854" s="678" t="s">
        <v>5400</v>
      </c>
      <c r="F1854" s="678" t="s">
        <v>1254</v>
      </c>
      <c r="G1854" s="678" t="s">
        <v>1253</v>
      </c>
      <c r="H1854" s="678" t="s">
        <v>1485</v>
      </c>
      <c r="I1854" s="678" t="s">
        <v>5401</v>
      </c>
    </row>
    <row r="1855" spans="5:9" s="677" customFormat="1" x14ac:dyDescent="0.25">
      <c r="E1855" s="678" t="s">
        <v>5402</v>
      </c>
      <c r="F1855" s="678" t="s">
        <v>1254</v>
      </c>
      <c r="G1855" s="678" t="s">
        <v>1253</v>
      </c>
      <c r="H1855" s="678" t="s">
        <v>1488</v>
      </c>
      <c r="I1855" s="678" t="s">
        <v>5403</v>
      </c>
    </row>
    <row r="1856" spans="5:9" s="677" customFormat="1" x14ac:dyDescent="0.25">
      <c r="E1856" s="678" t="s">
        <v>5404</v>
      </c>
      <c r="F1856" s="678" t="s">
        <v>1254</v>
      </c>
      <c r="G1856" s="678" t="s">
        <v>1253</v>
      </c>
      <c r="H1856" s="678" t="s">
        <v>1491</v>
      </c>
      <c r="I1856" s="678" t="s">
        <v>5405</v>
      </c>
    </row>
    <row r="1857" spans="5:9" s="677" customFormat="1" ht="30" x14ac:dyDescent="0.25">
      <c r="E1857" s="678" t="s">
        <v>5406</v>
      </c>
      <c r="F1857" s="678" t="s">
        <v>1254</v>
      </c>
      <c r="G1857" s="678" t="s">
        <v>1253</v>
      </c>
      <c r="H1857" s="678" t="s">
        <v>1494</v>
      </c>
      <c r="I1857" s="678" t="s">
        <v>5407</v>
      </c>
    </row>
    <row r="1858" spans="5:9" s="677" customFormat="1" x14ac:dyDescent="0.25">
      <c r="E1858" s="678" t="s">
        <v>5408</v>
      </c>
      <c r="F1858" s="678" t="s">
        <v>1254</v>
      </c>
      <c r="G1858" s="678" t="s">
        <v>1253</v>
      </c>
      <c r="H1858" s="678" t="s">
        <v>1497</v>
      </c>
      <c r="I1858" s="678" t="s">
        <v>5409</v>
      </c>
    </row>
    <row r="1859" spans="5:9" s="677" customFormat="1" x14ac:dyDescent="0.25">
      <c r="E1859" s="678" t="s">
        <v>5410</v>
      </c>
      <c r="F1859" s="678" t="s">
        <v>1254</v>
      </c>
      <c r="G1859" s="678" t="s">
        <v>1253</v>
      </c>
      <c r="H1859" s="678" t="s">
        <v>1500</v>
      </c>
      <c r="I1859" s="678" t="s">
        <v>5411</v>
      </c>
    </row>
    <row r="1860" spans="5:9" s="677" customFormat="1" x14ac:dyDescent="0.25">
      <c r="E1860" s="678" t="s">
        <v>5412</v>
      </c>
      <c r="F1860" s="678" t="s">
        <v>1254</v>
      </c>
      <c r="G1860" s="678" t="s">
        <v>1253</v>
      </c>
      <c r="H1860" s="678" t="s">
        <v>1503</v>
      </c>
      <c r="I1860" s="678" t="s">
        <v>5413</v>
      </c>
    </row>
    <row r="1861" spans="5:9" s="677" customFormat="1" x14ac:dyDescent="0.25">
      <c r="E1861" s="678" t="s">
        <v>5414</v>
      </c>
      <c r="F1861" s="678" t="s">
        <v>1254</v>
      </c>
      <c r="G1861" s="678" t="s">
        <v>1253</v>
      </c>
      <c r="H1861" s="678" t="s">
        <v>1506</v>
      </c>
      <c r="I1861" s="678" t="s">
        <v>5415</v>
      </c>
    </row>
    <row r="1862" spans="5:9" s="677" customFormat="1" ht="30" x14ac:dyDescent="0.25">
      <c r="E1862" s="678" t="s">
        <v>5416</v>
      </c>
      <c r="F1862" s="678" t="s">
        <v>1254</v>
      </c>
      <c r="G1862" s="678" t="s">
        <v>1253</v>
      </c>
      <c r="H1862" s="678" t="s">
        <v>1509</v>
      </c>
      <c r="I1862" s="678" t="s">
        <v>5417</v>
      </c>
    </row>
    <row r="1863" spans="5:9" s="677" customFormat="1" x14ac:dyDescent="0.25">
      <c r="E1863" s="678" t="s">
        <v>5418</v>
      </c>
      <c r="F1863" s="678" t="s">
        <v>1254</v>
      </c>
      <c r="G1863" s="678" t="s">
        <v>1253</v>
      </c>
      <c r="H1863" s="678" t="s">
        <v>1512</v>
      </c>
      <c r="I1863" s="678" t="s">
        <v>5419</v>
      </c>
    </row>
    <row r="1864" spans="5:9" s="677" customFormat="1" x14ac:dyDescent="0.25">
      <c r="E1864" s="678" t="s">
        <v>5420</v>
      </c>
      <c r="F1864" s="678" t="s">
        <v>1254</v>
      </c>
      <c r="G1864" s="678" t="s">
        <v>1253</v>
      </c>
      <c r="H1864" s="678" t="s">
        <v>1514</v>
      </c>
      <c r="I1864" s="678" t="s">
        <v>5421</v>
      </c>
    </row>
    <row r="1865" spans="5:9" s="677" customFormat="1" x14ac:dyDescent="0.25">
      <c r="E1865" s="678" t="s">
        <v>5422</v>
      </c>
      <c r="F1865" s="678" t="s">
        <v>1254</v>
      </c>
      <c r="G1865" s="678" t="s">
        <v>1253</v>
      </c>
      <c r="H1865" s="678" t="s">
        <v>1517</v>
      </c>
      <c r="I1865" s="678" t="s">
        <v>5423</v>
      </c>
    </row>
    <row r="1866" spans="5:9" s="677" customFormat="1" x14ac:dyDescent="0.25">
      <c r="E1866" s="678" t="s">
        <v>5424</v>
      </c>
      <c r="F1866" s="678" t="s">
        <v>1254</v>
      </c>
      <c r="G1866" s="678" t="s">
        <v>1253</v>
      </c>
      <c r="H1866" s="678" t="s">
        <v>1520</v>
      </c>
      <c r="I1866" s="678" t="s">
        <v>2594</v>
      </c>
    </row>
    <row r="1867" spans="5:9" s="677" customFormat="1" x14ac:dyDescent="0.25">
      <c r="E1867" s="678" t="s">
        <v>5425</v>
      </c>
      <c r="F1867" s="678" t="s">
        <v>1254</v>
      </c>
      <c r="G1867" s="678" t="s">
        <v>1253</v>
      </c>
      <c r="H1867" s="678" t="s">
        <v>1523</v>
      </c>
      <c r="I1867" s="678" t="s">
        <v>5426</v>
      </c>
    </row>
    <row r="1868" spans="5:9" s="677" customFormat="1" ht="30" x14ac:dyDescent="0.25">
      <c r="E1868" s="678" t="s">
        <v>5427</v>
      </c>
      <c r="F1868" s="678" t="s">
        <v>1254</v>
      </c>
      <c r="G1868" s="678" t="s">
        <v>1253</v>
      </c>
      <c r="H1868" s="678" t="s">
        <v>1526</v>
      </c>
      <c r="I1868" s="678" t="s">
        <v>5428</v>
      </c>
    </row>
    <row r="1869" spans="5:9" s="677" customFormat="1" x14ac:dyDescent="0.25">
      <c r="E1869" s="678" t="s">
        <v>5429</v>
      </c>
      <c r="F1869" s="678" t="s">
        <v>1254</v>
      </c>
      <c r="G1869" s="678" t="s">
        <v>1253</v>
      </c>
      <c r="H1869" s="678" t="s">
        <v>1529</v>
      </c>
      <c r="I1869" s="678" t="s">
        <v>5430</v>
      </c>
    </row>
    <row r="1870" spans="5:9" s="677" customFormat="1" x14ac:dyDescent="0.25">
      <c r="E1870" s="678" t="s">
        <v>5431</v>
      </c>
      <c r="F1870" s="678" t="s">
        <v>1254</v>
      </c>
      <c r="G1870" s="678" t="s">
        <v>1253</v>
      </c>
      <c r="H1870" s="678" t="s">
        <v>1532</v>
      </c>
      <c r="I1870" s="678" t="s">
        <v>1388</v>
      </c>
    </row>
    <row r="1871" spans="5:9" s="677" customFormat="1" x14ac:dyDescent="0.25">
      <c r="E1871" s="678" t="s">
        <v>5432</v>
      </c>
      <c r="F1871" s="678" t="s">
        <v>1254</v>
      </c>
      <c r="G1871" s="678" t="s">
        <v>1253</v>
      </c>
      <c r="H1871" s="678" t="s">
        <v>1535</v>
      </c>
      <c r="I1871" s="678" t="s">
        <v>5433</v>
      </c>
    </row>
    <row r="1872" spans="5:9" s="677" customFormat="1" x14ac:dyDescent="0.25">
      <c r="E1872" s="678" t="s">
        <v>5434</v>
      </c>
      <c r="F1872" s="678" t="s">
        <v>1254</v>
      </c>
      <c r="G1872" s="678" t="s">
        <v>1253</v>
      </c>
      <c r="H1872" s="678" t="s">
        <v>1538</v>
      </c>
      <c r="I1872" s="678" t="s">
        <v>5435</v>
      </c>
    </row>
    <row r="1873" spans="5:9" s="677" customFormat="1" x14ac:dyDescent="0.25">
      <c r="E1873" s="678" t="s">
        <v>5436</v>
      </c>
      <c r="F1873" s="678" t="s">
        <v>1254</v>
      </c>
      <c r="G1873" s="678" t="s">
        <v>1253</v>
      </c>
      <c r="H1873" s="678" t="s">
        <v>1541</v>
      </c>
      <c r="I1873" s="678" t="s">
        <v>5437</v>
      </c>
    </row>
    <row r="1874" spans="5:9" s="677" customFormat="1" x14ac:dyDescent="0.25">
      <c r="E1874" s="678" t="s">
        <v>5438</v>
      </c>
      <c r="F1874" s="678" t="s">
        <v>1259</v>
      </c>
      <c r="G1874" s="678" t="s">
        <v>1258</v>
      </c>
      <c r="H1874" s="678" t="s">
        <v>1146</v>
      </c>
      <c r="I1874" s="678" t="s">
        <v>5439</v>
      </c>
    </row>
    <row r="1875" spans="5:9" s="677" customFormat="1" x14ac:dyDescent="0.25">
      <c r="E1875" s="678" t="s">
        <v>5440</v>
      </c>
      <c r="F1875" s="678" t="s">
        <v>1259</v>
      </c>
      <c r="G1875" s="678" t="s">
        <v>1258</v>
      </c>
      <c r="H1875" s="678" t="s">
        <v>1148</v>
      </c>
      <c r="I1875" s="678" t="s">
        <v>5441</v>
      </c>
    </row>
    <row r="1876" spans="5:9" s="677" customFormat="1" x14ac:dyDescent="0.25">
      <c r="E1876" s="678" t="s">
        <v>5442</v>
      </c>
      <c r="F1876" s="678" t="s">
        <v>1259</v>
      </c>
      <c r="G1876" s="678" t="s">
        <v>1258</v>
      </c>
      <c r="H1876" s="678" t="s">
        <v>1154</v>
      </c>
      <c r="I1876" s="678" t="s">
        <v>5443</v>
      </c>
    </row>
    <row r="1877" spans="5:9" s="677" customFormat="1" x14ac:dyDescent="0.25">
      <c r="E1877" s="678" t="s">
        <v>5444</v>
      </c>
      <c r="F1877" s="678" t="s">
        <v>1259</v>
      </c>
      <c r="G1877" s="678" t="s">
        <v>1258</v>
      </c>
      <c r="H1877" s="678" t="s">
        <v>1160</v>
      </c>
      <c r="I1877" s="678" t="s">
        <v>5445</v>
      </c>
    </row>
    <row r="1878" spans="5:9" s="677" customFormat="1" x14ac:dyDescent="0.25">
      <c r="E1878" s="678" t="s">
        <v>5446</v>
      </c>
      <c r="F1878" s="678" t="s">
        <v>1259</v>
      </c>
      <c r="G1878" s="678" t="s">
        <v>1258</v>
      </c>
      <c r="H1878" s="678" t="s">
        <v>1165</v>
      </c>
      <c r="I1878" s="678" t="s">
        <v>5447</v>
      </c>
    </row>
    <row r="1879" spans="5:9" s="677" customFormat="1" x14ac:dyDescent="0.25">
      <c r="E1879" s="678" t="s">
        <v>5448</v>
      </c>
      <c r="F1879" s="678" t="s">
        <v>1259</v>
      </c>
      <c r="G1879" s="678" t="s">
        <v>1258</v>
      </c>
      <c r="H1879" s="678" t="s">
        <v>1171</v>
      </c>
      <c r="I1879" s="678" t="s">
        <v>5449</v>
      </c>
    </row>
    <row r="1880" spans="5:9" s="677" customFormat="1" x14ac:dyDescent="0.25">
      <c r="E1880" s="678" t="s">
        <v>5450</v>
      </c>
      <c r="F1880" s="678" t="s">
        <v>1259</v>
      </c>
      <c r="G1880" s="678" t="s">
        <v>1258</v>
      </c>
      <c r="H1880" s="678" t="s">
        <v>1176</v>
      </c>
      <c r="I1880" s="678" t="s">
        <v>5451</v>
      </c>
    </row>
    <row r="1881" spans="5:9" s="677" customFormat="1" x14ac:dyDescent="0.25">
      <c r="E1881" s="678" t="s">
        <v>5452</v>
      </c>
      <c r="F1881" s="678" t="s">
        <v>1259</v>
      </c>
      <c r="G1881" s="678" t="s">
        <v>1258</v>
      </c>
      <c r="H1881" s="678" t="s">
        <v>1181</v>
      </c>
      <c r="I1881" s="678" t="s">
        <v>5453</v>
      </c>
    </row>
    <row r="1882" spans="5:9" s="677" customFormat="1" x14ac:dyDescent="0.25">
      <c r="E1882" s="678" t="s">
        <v>5454</v>
      </c>
      <c r="F1882" s="678" t="s">
        <v>1259</v>
      </c>
      <c r="G1882" s="678" t="s">
        <v>1258</v>
      </c>
      <c r="H1882" s="678" t="s">
        <v>1186</v>
      </c>
      <c r="I1882" s="678" t="s">
        <v>5455</v>
      </c>
    </row>
    <row r="1883" spans="5:9" s="677" customFormat="1" x14ac:dyDescent="0.25">
      <c r="E1883" s="678" t="s">
        <v>5456</v>
      </c>
      <c r="F1883" s="678" t="s">
        <v>1259</v>
      </c>
      <c r="G1883" s="678" t="s">
        <v>1258</v>
      </c>
      <c r="H1883" s="678" t="s">
        <v>1192</v>
      </c>
      <c r="I1883" s="678" t="s">
        <v>5457</v>
      </c>
    </row>
    <row r="1884" spans="5:9" s="677" customFormat="1" x14ac:dyDescent="0.25">
      <c r="E1884" s="678" t="s">
        <v>5458</v>
      </c>
      <c r="F1884" s="678" t="s">
        <v>1259</v>
      </c>
      <c r="G1884" s="678" t="s">
        <v>1258</v>
      </c>
      <c r="H1884" s="678" t="s">
        <v>1197</v>
      </c>
      <c r="I1884" s="678" t="s">
        <v>5459</v>
      </c>
    </row>
    <row r="1885" spans="5:9" s="677" customFormat="1" x14ac:dyDescent="0.25">
      <c r="E1885" s="678" t="s">
        <v>5460</v>
      </c>
      <c r="F1885" s="678" t="s">
        <v>1259</v>
      </c>
      <c r="G1885" s="678" t="s">
        <v>1258</v>
      </c>
      <c r="H1885" s="678" t="s">
        <v>1312</v>
      </c>
      <c r="I1885" s="678" t="s">
        <v>5461</v>
      </c>
    </row>
    <row r="1886" spans="5:9" s="677" customFormat="1" x14ac:dyDescent="0.25">
      <c r="E1886" s="678" t="s">
        <v>5462</v>
      </c>
      <c r="F1886" s="678" t="s">
        <v>1259</v>
      </c>
      <c r="G1886" s="678" t="s">
        <v>1258</v>
      </c>
      <c r="H1886" s="678" t="s">
        <v>1314</v>
      </c>
      <c r="I1886" s="678" t="s">
        <v>5463</v>
      </c>
    </row>
    <row r="1887" spans="5:9" s="677" customFormat="1" x14ac:dyDescent="0.25">
      <c r="E1887" s="678" t="s">
        <v>5464</v>
      </c>
      <c r="F1887" s="678" t="s">
        <v>1259</v>
      </c>
      <c r="G1887" s="678" t="s">
        <v>1258</v>
      </c>
      <c r="H1887" s="678" t="s">
        <v>1316</v>
      </c>
      <c r="I1887" s="678" t="s">
        <v>1824</v>
      </c>
    </row>
    <row r="1888" spans="5:9" s="677" customFormat="1" ht="30" x14ac:dyDescent="0.25">
      <c r="E1888" s="678" t="s">
        <v>5465</v>
      </c>
      <c r="F1888" s="678" t="s">
        <v>1259</v>
      </c>
      <c r="G1888" s="678" t="s">
        <v>1258</v>
      </c>
      <c r="H1888" s="678" t="s">
        <v>1319</v>
      </c>
      <c r="I1888" s="678" t="s">
        <v>5466</v>
      </c>
    </row>
    <row r="1889" spans="5:9" s="677" customFormat="1" x14ac:dyDescent="0.25">
      <c r="E1889" s="678" t="s">
        <v>5467</v>
      </c>
      <c r="F1889" s="678" t="s">
        <v>1259</v>
      </c>
      <c r="G1889" s="678" t="s">
        <v>1258</v>
      </c>
      <c r="H1889" s="678" t="s">
        <v>1322</v>
      </c>
      <c r="I1889" s="678" t="s">
        <v>5468</v>
      </c>
    </row>
    <row r="1890" spans="5:9" s="677" customFormat="1" x14ac:dyDescent="0.25">
      <c r="E1890" s="678" t="s">
        <v>5469</v>
      </c>
      <c r="F1890" s="678" t="s">
        <v>1259</v>
      </c>
      <c r="G1890" s="678" t="s">
        <v>1258</v>
      </c>
      <c r="H1890" s="678" t="s">
        <v>1325</v>
      </c>
      <c r="I1890" s="678" t="s">
        <v>1258</v>
      </c>
    </row>
    <row r="1891" spans="5:9" s="677" customFormat="1" x14ac:dyDescent="0.25">
      <c r="E1891" s="678" t="s">
        <v>5470</v>
      </c>
      <c r="F1891" s="678" t="s">
        <v>1259</v>
      </c>
      <c r="G1891" s="678" t="s">
        <v>1258</v>
      </c>
      <c r="H1891" s="678" t="s">
        <v>1328</v>
      </c>
      <c r="I1891" s="678" t="s">
        <v>5471</v>
      </c>
    </row>
    <row r="1892" spans="5:9" s="677" customFormat="1" x14ac:dyDescent="0.25">
      <c r="E1892" s="678" t="s">
        <v>5472</v>
      </c>
      <c r="F1892" s="678" t="s">
        <v>1263</v>
      </c>
      <c r="G1892" s="678" t="s">
        <v>1262</v>
      </c>
      <c r="H1892" s="678" t="s">
        <v>1146</v>
      </c>
      <c r="I1892" s="678" t="s">
        <v>5473</v>
      </c>
    </row>
    <row r="1893" spans="5:9" s="677" customFormat="1" x14ac:dyDescent="0.25">
      <c r="E1893" s="678" t="s">
        <v>5474</v>
      </c>
      <c r="F1893" s="678" t="s">
        <v>1263</v>
      </c>
      <c r="G1893" s="678" t="s">
        <v>1262</v>
      </c>
      <c r="H1893" s="678" t="s">
        <v>1148</v>
      </c>
      <c r="I1893" s="678" t="s">
        <v>5475</v>
      </c>
    </row>
    <row r="1894" spans="5:9" s="677" customFormat="1" x14ac:dyDescent="0.25">
      <c r="E1894" s="678" t="s">
        <v>5476</v>
      </c>
      <c r="F1894" s="678" t="s">
        <v>1263</v>
      </c>
      <c r="G1894" s="678" t="s">
        <v>1262</v>
      </c>
      <c r="H1894" s="678" t="s">
        <v>1154</v>
      </c>
      <c r="I1894" s="678" t="s">
        <v>5477</v>
      </c>
    </row>
    <row r="1895" spans="5:9" s="677" customFormat="1" x14ac:dyDescent="0.25">
      <c r="E1895" s="678" t="s">
        <v>5478</v>
      </c>
      <c r="F1895" s="678" t="s">
        <v>1263</v>
      </c>
      <c r="G1895" s="678" t="s">
        <v>1262</v>
      </c>
      <c r="H1895" s="678" t="s">
        <v>1160</v>
      </c>
      <c r="I1895" s="678" t="s">
        <v>5479</v>
      </c>
    </row>
    <row r="1896" spans="5:9" s="677" customFormat="1" x14ac:dyDescent="0.25">
      <c r="E1896" s="678" t="s">
        <v>5480</v>
      </c>
      <c r="F1896" s="678" t="s">
        <v>1263</v>
      </c>
      <c r="G1896" s="678" t="s">
        <v>1262</v>
      </c>
      <c r="H1896" s="678" t="s">
        <v>1165</v>
      </c>
      <c r="I1896" s="678" t="s">
        <v>5481</v>
      </c>
    </row>
    <row r="1897" spans="5:9" s="677" customFormat="1" x14ac:dyDescent="0.25">
      <c r="E1897" s="678" t="s">
        <v>5482</v>
      </c>
      <c r="F1897" s="678" t="s">
        <v>1263</v>
      </c>
      <c r="G1897" s="678" t="s">
        <v>1262</v>
      </c>
      <c r="H1897" s="678" t="s">
        <v>1171</v>
      </c>
      <c r="I1897" s="678" t="s">
        <v>5483</v>
      </c>
    </row>
    <row r="1898" spans="5:9" s="677" customFormat="1" x14ac:dyDescent="0.25">
      <c r="E1898" s="678" t="s">
        <v>5484</v>
      </c>
      <c r="F1898" s="678" t="s">
        <v>1263</v>
      </c>
      <c r="G1898" s="678" t="s">
        <v>1262</v>
      </c>
      <c r="H1898" s="678" t="s">
        <v>1176</v>
      </c>
      <c r="I1898" s="678" t="s">
        <v>5485</v>
      </c>
    </row>
    <row r="1899" spans="5:9" s="677" customFormat="1" x14ac:dyDescent="0.25">
      <c r="E1899" s="678" t="s">
        <v>5486</v>
      </c>
      <c r="F1899" s="678" t="s">
        <v>1263</v>
      </c>
      <c r="G1899" s="678" t="s">
        <v>1262</v>
      </c>
      <c r="H1899" s="678" t="s">
        <v>1181</v>
      </c>
      <c r="I1899" s="678" t="s">
        <v>5487</v>
      </c>
    </row>
    <row r="1900" spans="5:9" s="677" customFormat="1" x14ac:dyDescent="0.25">
      <c r="E1900" s="678" t="s">
        <v>5488</v>
      </c>
      <c r="F1900" s="678" t="s">
        <v>1263</v>
      </c>
      <c r="G1900" s="678" t="s">
        <v>1262</v>
      </c>
      <c r="H1900" s="678" t="s">
        <v>1186</v>
      </c>
      <c r="I1900" s="678" t="s">
        <v>5489</v>
      </c>
    </row>
    <row r="1901" spans="5:9" s="677" customFormat="1" x14ac:dyDescent="0.25">
      <c r="E1901" s="678" t="s">
        <v>5490</v>
      </c>
      <c r="F1901" s="678" t="s">
        <v>1263</v>
      </c>
      <c r="G1901" s="678" t="s">
        <v>1262</v>
      </c>
      <c r="H1901" s="678" t="s">
        <v>1192</v>
      </c>
      <c r="I1901" s="678" t="s">
        <v>5491</v>
      </c>
    </row>
    <row r="1902" spans="5:9" s="677" customFormat="1" x14ac:dyDescent="0.25">
      <c r="E1902" s="678" t="s">
        <v>5492</v>
      </c>
      <c r="F1902" s="678" t="s">
        <v>1263</v>
      </c>
      <c r="G1902" s="678" t="s">
        <v>1262</v>
      </c>
      <c r="H1902" s="678" t="s">
        <v>1197</v>
      </c>
      <c r="I1902" s="678" t="s">
        <v>5493</v>
      </c>
    </row>
    <row r="1903" spans="5:9" s="677" customFormat="1" x14ac:dyDescent="0.25">
      <c r="E1903" s="678" t="s">
        <v>5494</v>
      </c>
      <c r="F1903" s="678" t="s">
        <v>1263</v>
      </c>
      <c r="G1903" s="678" t="s">
        <v>1262</v>
      </c>
      <c r="H1903" s="678" t="s">
        <v>1312</v>
      </c>
      <c r="I1903" s="678" t="s">
        <v>5495</v>
      </c>
    </row>
    <row r="1904" spans="5:9" s="677" customFormat="1" x14ac:dyDescent="0.25">
      <c r="E1904" s="678" t="s">
        <v>5496</v>
      </c>
      <c r="F1904" s="678" t="s">
        <v>1263</v>
      </c>
      <c r="G1904" s="678" t="s">
        <v>1262</v>
      </c>
      <c r="H1904" s="678" t="s">
        <v>1314</v>
      </c>
      <c r="I1904" s="678" t="s">
        <v>5497</v>
      </c>
    </row>
    <row r="1905" spans="5:9" s="677" customFormat="1" x14ac:dyDescent="0.25">
      <c r="E1905" s="678" t="s">
        <v>5498</v>
      </c>
      <c r="F1905" s="678" t="s">
        <v>1263</v>
      </c>
      <c r="G1905" s="678" t="s">
        <v>1262</v>
      </c>
      <c r="H1905" s="678" t="s">
        <v>1316</v>
      </c>
      <c r="I1905" s="678" t="s">
        <v>5499</v>
      </c>
    </row>
    <row r="1906" spans="5:9" s="677" customFormat="1" x14ac:dyDescent="0.25">
      <c r="E1906" s="678" t="s">
        <v>5500</v>
      </c>
      <c r="F1906" s="678" t="s">
        <v>1263</v>
      </c>
      <c r="G1906" s="678" t="s">
        <v>1262</v>
      </c>
      <c r="H1906" s="678" t="s">
        <v>1319</v>
      </c>
      <c r="I1906" s="678" t="s">
        <v>5501</v>
      </c>
    </row>
    <row r="1907" spans="5:9" s="677" customFormat="1" x14ac:dyDescent="0.25">
      <c r="E1907" s="678" t="s">
        <v>5502</v>
      </c>
      <c r="F1907" s="678" t="s">
        <v>1263</v>
      </c>
      <c r="G1907" s="678" t="s">
        <v>1262</v>
      </c>
      <c r="H1907" s="678" t="s">
        <v>1322</v>
      </c>
      <c r="I1907" s="678" t="s">
        <v>5503</v>
      </c>
    </row>
    <row r="1908" spans="5:9" s="677" customFormat="1" x14ac:dyDescent="0.25">
      <c r="E1908" s="678" t="s">
        <v>5504</v>
      </c>
      <c r="F1908" s="678" t="s">
        <v>1263</v>
      </c>
      <c r="G1908" s="678" t="s">
        <v>1262</v>
      </c>
      <c r="H1908" s="678" t="s">
        <v>1325</v>
      </c>
      <c r="I1908" s="678" t="s">
        <v>5505</v>
      </c>
    </row>
    <row r="1909" spans="5:9" s="677" customFormat="1" x14ac:dyDescent="0.25">
      <c r="E1909" s="678" t="s">
        <v>5506</v>
      </c>
      <c r="F1909" s="678" t="s">
        <v>1263</v>
      </c>
      <c r="G1909" s="678" t="s">
        <v>1262</v>
      </c>
      <c r="H1909" s="678" t="s">
        <v>1328</v>
      </c>
      <c r="I1909" s="678" t="s">
        <v>5507</v>
      </c>
    </row>
    <row r="1910" spans="5:9" s="677" customFormat="1" x14ac:dyDescent="0.25">
      <c r="E1910" s="678" t="s">
        <v>5508</v>
      </c>
      <c r="F1910" s="678" t="s">
        <v>1263</v>
      </c>
      <c r="G1910" s="678" t="s">
        <v>1262</v>
      </c>
      <c r="H1910" s="678" t="s">
        <v>1331</v>
      </c>
      <c r="I1910" s="678" t="s">
        <v>5509</v>
      </c>
    </row>
    <row r="1911" spans="5:9" s="677" customFormat="1" x14ac:dyDescent="0.25">
      <c r="E1911" s="678" t="s">
        <v>5510</v>
      </c>
      <c r="F1911" s="678" t="s">
        <v>1263</v>
      </c>
      <c r="G1911" s="678" t="s">
        <v>1262</v>
      </c>
      <c r="H1911" s="678" t="s">
        <v>1333</v>
      </c>
      <c r="I1911" s="678" t="s">
        <v>5511</v>
      </c>
    </row>
    <row r="1912" spans="5:9" s="677" customFormat="1" x14ac:dyDescent="0.25">
      <c r="E1912" s="678" t="s">
        <v>5512</v>
      </c>
      <c r="F1912" s="678" t="s">
        <v>1263</v>
      </c>
      <c r="G1912" s="678" t="s">
        <v>1262</v>
      </c>
      <c r="H1912" s="678" t="s">
        <v>1336</v>
      </c>
      <c r="I1912" s="678" t="s">
        <v>5513</v>
      </c>
    </row>
    <row r="1913" spans="5:9" s="677" customFormat="1" x14ac:dyDescent="0.25">
      <c r="E1913" s="678" t="s">
        <v>5514</v>
      </c>
      <c r="F1913" s="678" t="s">
        <v>1263</v>
      </c>
      <c r="G1913" s="678" t="s">
        <v>1262</v>
      </c>
      <c r="H1913" s="678" t="s">
        <v>1339</v>
      </c>
      <c r="I1913" s="678" t="s">
        <v>5515</v>
      </c>
    </row>
    <row r="1914" spans="5:9" s="677" customFormat="1" x14ac:dyDescent="0.25">
      <c r="E1914" s="678" t="s">
        <v>5516</v>
      </c>
      <c r="F1914" s="678" t="s">
        <v>1263</v>
      </c>
      <c r="G1914" s="678" t="s">
        <v>1262</v>
      </c>
      <c r="H1914" s="678" t="s">
        <v>1342</v>
      </c>
      <c r="I1914" s="678" t="s">
        <v>5517</v>
      </c>
    </row>
    <row r="1915" spans="5:9" s="677" customFormat="1" x14ac:dyDescent="0.25">
      <c r="E1915" s="678" t="s">
        <v>5518</v>
      </c>
      <c r="F1915" s="678" t="s">
        <v>1263</v>
      </c>
      <c r="G1915" s="678" t="s">
        <v>1262</v>
      </c>
      <c r="H1915" s="678" t="s">
        <v>1345</v>
      </c>
      <c r="I1915" s="678" t="s">
        <v>5519</v>
      </c>
    </row>
    <row r="1916" spans="5:9" s="677" customFormat="1" x14ac:dyDescent="0.25">
      <c r="E1916" s="678" t="s">
        <v>5520</v>
      </c>
      <c r="F1916" s="678" t="s">
        <v>1263</v>
      </c>
      <c r="G1916" s="678" t="s">
        <v>1262</v>
      </c>
      <c r="H1916" s="678" t="s">
        <v>1348</v>
      </c>
      <c r="I1916" s="678" t="s">
        <v>5521</v>
      </c>
    </row>
    <row r="1917" spans="5:9" s="677" customFormat="1" x14ac:dyDescent="0.25">
      <c r="E1917" s="678" t="s">
        <v>5522</v>
      </c>
      <c r="F1917" s="678" t="s">
        <v>1263</v>
      </c>
      <c r="G1917" s="678" t="s">
        <v>1262</v>
      </c>
      <c r="H1917" s="678" t="s">
        <v>1351</v>
      </c>
      <c r="I1917" s="678" t="s">
        <v>5523</v>
      </c>
    </row>
    <row r="1918" spans="5:9" s="677" customFormat="1" x14ac:dyDescent="0.25">
      <c r="E1918" s="678" t="s">
        <v>5524</v>
      </c>
      <c r="F1918" s="678" t="s">
        <v>1263</v>
      </c>
      <c r="G1918" s="678" t="s">
        <v>1262</v>
      </c>
      <c r="H1918" s="678" t="s">
        <v>1354</v>
      </c>
      <c r="I1918" s="678" t="s">
        <v>5525</v>
      </c>
    </row>
    <row r="1919" spans="5:9" s="677" customFormat="1" x14ac:dyDescent="0.25">
      <c r="E1919" s="678" t="s">
        <v>5526</v>
      </c>
      <c r="F1919" s="678" t="s">
        <v>1263</v>
      </c>
      <c r="G1919" s="678" t="s">
        <v>1262</v>
      </c>
      <c r="H1919" s="678" t="s">
        <v>1357</v>
      </c>
      <c r="I1919" s="678" t="s">
        <v>5527</v>
      </c>
    </row>
    <row r="1920" spans="5:9" s="677" customFormat="1" x14ac:dyDescent="0.25">
      <c r="E1920" s="678" t="s">
        <v>5528</v>
      </c>
      <c r="F1920" s="678" t="s">
        <v>1263</v>
      </c>
      <c r="G1920" s="678" t="s">
        <v>1262</v>
      </c>
      <c r="H1920" s="678" t="s">
        <v>1360</v>
      </c>
      <c r="I1920" s="678" t="s">
        <v>5529</v>
      </c>
    </row>
    <row r="1921" spans="5:9" s="677" customFormat="1" x14ac:dyDescent="0.25">
      <c r="E1921" s="678" t="s">
        <v>5530</v>
      </c>
      <c r="F1921" s="678" t="s">
        <v>1263</v>
      </c>
      <c r="G1921" s="678" t="s">
        <v>1262</v>
      </c>
      <c r="H1921" s="678" t="s">
        <v>1363</v>
      </c>
      <c r="I1921" s="678" t="s">
        <v>5531</v>
      </c>
    </row>
    <row r="1922" spans="5:9" s="677" customFormat="1" x14ac:dyDescent="0.25">
      <c r="E1922" s="678" t="s">
        <v>5532</v>
      </c>
      <c r="F1922" s="678" t="s">
        <v>1263</v>
      </c>
      <c r="G1922" s="678" t="s">
        <v>1262</v>
      </c>
      <c r="H1922" s="678" t="s">
        <v>1366</v>
      </c>
      <c r="I1922" s="678" t="s">
        <v>5533</v>
      </c>
    </row>
    <row r="1923" spans="5:9" s="677" customFormat="1" x14ac:dyDescent="0.25">
      <c r="E1923" s="678" t="s">
        <v>5534</v>
      </c>
      <c r="F1923" s="678" t="s">
        <v>1263</v>
      </c>
      <c r="G1923" s="678" t="s">
        <v>1262</v>
      </c>
      <c r="H1923" s="678" t="s">
        <v>1369</v>
      </c>
      <c r="I1923" s="678" t="s">
        <v>5535</v>
      </c>
    </row>
    <row r="1924" spans="5:9" s="677" customFormat="1" x14ac:dyDescent="0.25">
      <c r="E1924" s="678" t="s">
        <v>5536</v>
      </c>
      <c r="F1924" s="678" t="s">
        <v>1263</v>
      </c>
      <c r="G1924" s="678" t="s">
        <v>1262</v>
      </c>
      <c r="H1924" s="678" t="s">
        <v>1372</v>
      </c>
      <c r="I1924" s="678" t="s">
        <v>5537</v>
      </c>
    </row>
    <row r="1925" spans="5:9" s="677" customFormat="1" x14ac:dyDescent="0.25">
      <c r="E1925" s="678" t="s">
        <v>5538</v>
      </c>
      <c r="F1925" s="678" t="s">
        <v>1263</v>
      </c>
      <c r="G1925" s="678" t="s">
        <v>1262</v>
      </c>
      <c r="H1925" s="678" t="s">
        <v>1375</v>
      </c>
      <c r="I1925" s="678" t="s">
        <v>5539</v>
      </c>
    </row>
    <row r="1926" spans="5:9" s="677" customFormat="1" x14ac:dyDescent="0.25">
      <c r="E1926" s="678" t="s">
        <v>5540</v>
      </c>
      <c r="F1926" s="678" t="s">
        <v>1263</v>
      </c>
      <c r="G1926" s="678" t="s">
        <v>1262</v>
      </c>
      <c r="H1926" s="678" t="s">
        <v>1378</v>
      </c>
      <c r="I1926" s="678" t="s">
        <v>5541</v>
      </c>
    </row>
    <row r="1927" spans="5:9" s="677" customFormat="1" x14ac:dyDescent="0.25">
      <c r="E1927" s="678" t="s">
        <v>5542</v>
      </c>
      <c r="F1927" s="678" t="s">
        <v>1263</v>
      </c>
      <c r="G1927" s="678" t="s">
        <v>1262</v>
      </c>
      <c r="H1927" s="678" t="s">
        <v>1381</v>
      </c>
      <c r="I1927" s="678" t="s">
        <v>2474</v>
      </c>
    </row>
    <row r="1928" spans="5:9" s="677" customFormat="1" x14ac:dyDescent="0.25">
      <c r="E1928" s="678" t="s">
        <v>5543</v>
      </c>
      <c r="F1928" s="678" t="s">
        <v>1263</v>
      </c>
      <c r="G1928" s="678" t="s">
        <v>1262</v>
      </c>
      <c r="H1928" s="678" t="s">
        <v>1384</v>
      </c>
      <c r="I1928" s="678" t="s">
        <v>1530</v>
      </c>
    </row>
    <row r="1929" spans="5:9" s="677" customFormat="1" x14ac:dyDescent="0.25">
      <c r="E1929" s="678" t="s">
        <v>5544</v>
      </c>
      <c r="F1929" s="678" t="s">
        <v>1263</v>
      </c>
      <c r="G1929" s="678" t="s">
        <v>1262</v>
      </c>
      <c r="H1929" s="678" t="s">
        <v>1387</v>
      </c>
      <c r="I1929" s="678" t="s">
        <v>5370</v>
      </c>
    </row>
    <row r="1930" spans="5:9" s="677" customFormat="1" x14ac:dyDescent="0.25">
      <c r="E1930" s="678" t="s">
        <v>5545</v>
      </c>
      <c r="F1930" s="678" t="s">
        <v>1263</v>
      </c>
      <c r="G1930" s="678" t="s">
        <v>1262</v>
      </c>
      <c r="H1930" s="678" t="s">
        <v>1485</v>
      </c>
      <c r="I1930" s="678" t="s">
        <v>5546</v>
      </c>
    </row>
    <row r="1931" spans="5:9" s="677" customFormat="1" x14ac:dyDescent="0.25">
      <c r="E1931" s="678" t="s">
        <v>5547</v>
      </c>
      <c r="F1931" s="678" t="s">
        <v>1263</v>
      </c>
      <c r="G1931" s="678" t="s">
        <v>1262</v>
      </c>
      <c r="H1931" s="678" t="s">
        <v>1488</v>
      </c>
      <c r="I1931" s="678" t="s">
        <v>5548</v>
      </c>
    </row>
    <row r="1932" spans="5:9" s="677" customFormat="1" ht="30" x14ac:dyDescent="0.25">
      <c r="E1932" s="678" t="s">
        <v>5549</v>
      </c>
      <c r="F1932" s="678" t="s">
        <v>1263</v>
      </c>
      <c r="G1932" s="678" t="s">
        <v>1262</v>
      </c>
      <c r="H1932" s="678" t="s">
        <v>1491</v>
      </c>
      <c r="I1932" s="678" t="s">
        <v>5550</v>
      </c>
    </row>
    <row r="1933" spans="5:9" s="677" customFormat="1" x14ac:dyDescent="0.25">
      <c r="E1933" s="678" t="s">
        <v>5551</v>
      </c>
      <c r="F1933" s="678" t="s">
        <v>1263</v>
      </c>
      <c r="G1933" s="678" t="s">
        <v>1262</v>
      </c>
      <c r="H1933" s="678" t="s">
        <v>1494</v>
      </c>
      <c r="I1933" s="678" t="s">
        <v>5552</v>
      </c>
    </row>
    <row r="1934" spans="5:9" s="677" customFormat="1" x14ac:dyDescent="0.25">
      <c r="E1934" s="678" t="s">
        <v>5553</v>
      </c>
      <c r="F1934" s="678" t="s">
        <v>1263</v>
      </c>
      <c r="G1934" s="678" t="s">
        <v>1262</v>
      </c>
      <c r="H1934" s="678" t="s">
        <v>1497</v>
      </c>
      <c r="I1934" s="678" t="s">
        <v>5554</v>
      </c>
    </row>
    <row r="1935" spans="5:9" s="677" customFormat="1" x14ac:dyDescent="0.25">
      <c r="E1935" s="678" t="s">
        <v>5555</v>
      </c>
      <c r="F1935" s="678" t="s">
        <v>1263</v>
      </c>
      <c r="G1935" s="678" t="s">
        <v>1262</v>
      </c>
      <c r="H1935" s="678" t="s">
        <v>1500</v>
      </c>
      <c r="I1935" s="678" t="s">
        <v>5556</v>
      </c>
    </row>
    <row r="1936" spans="5:9" s="677" customFormat="1" x14ac:dyDescent="0.25">
      <c r="E1936" s="678" t="s">
        <v>5557</v>
      </c>
      <c r="F1936" s="678" t="s">
        <v>1263</v>
      </c>
      <c r="G1936" s="678" t="s">
        <v>1262</v>
      </c>
      <c r="H1936" s="678" t="s">
        <v>1503</v>
      </c>
      <c r="I1936" s="678" t="s">
        <v>5558</v>
      </c>
    </row>
    <row r="1937" spans="5:9" s="677" customFormat="1" x14ac:dyDescent="0.25">
      <c r="E1937" s="678" t="s">
        <v>5559</v>
      </c>
      <c r="F1937" s="678" t="s">
        <v>1263</v>
      </c>
      <c r="G1937" s="678" t="s">
        <v>1262</v>
      </c>
      <c r="H1937" s="678" t="s">
        <v>1506</v>
      </c>
      <c r="I1937" s="678" t="s">
        <v>5560</v>
      </c>
    </row>
    <row r="1938" spans="5:9" s="677" customFormat="1" x14ac:dyDescent="0.25">
      <c r="E1938" s="678" t="s">
        <v>5561</v>
      </c>
      <c r="F1938" s="678" t="s">
        <v>1263</v>
      </c>
      <c r="G1938" s="678" t="s">
        <v>1262</v>
      </c>
      <c r="H1938" s="678" t="s">
        <v>1509</v>
      </c>
      <c r="I1938" s="678" t="s">
        <v>5562</v>
      </c>
    </row>
    <row r="1939" spans="5:9" s="677" customFormat="1" x14ac:dyDescent="0.25">
      <c r="E1939" s="678" t="s">
        <v>5563</v>
      </c>
      <c r="F1939" s="678" t="s">
        <v>1263</v>
      </c>
      <c r="G1939" s="678" t="s">
        <v>1262</v>
      </c>
      <c r="H1939" s="678" t="s">
        <v>1512</v>
      </c>
      <c r="I1939" s="678" t="s">
        <v>5564</v>
      </c>
    </row>
    <row r="1940" spans="5:9" s="677" customFormat="1" x14ac:dyDescent="0.25">
      <c r="E1940" s="678" t="s">
        <v>5565</v>
      </c>
      <c r="F1940" s="678" t="s">
        <v>1263</v>
      </c>
      <c r="G1940" s="678" t="s">
        <v>1262</v>
      </c>
      <c r="H1940" s="678" t="s">
        <v>1514</v>
      </c>
      <c r="I1940" s="678" t="s">
        <v>5566</v>
      </c>
    </row>
    <row r="1941" spans="5:9" s="677" customFormat="1" x14ac:dyDescent="0.25">
      <c r="E1941" s="678" t="s">
        <v>5567</v>
      </c>
      <c r="F1941" s="678" t="s">
        <v>1263</v>
      </c>
      <c r="G1941" s="678" t="s">
        <v>1262</v>
      </c>
      <c r="H1941" s="678" t="s">
        <v>1517</v>
      </c>
      <c r="I1941" s="678" t="s">
        <v>1587</v>
      </c>
    </row>
    <row r="1942" spans="5:9" s="677" customFormat="1" x14ac:dyDescent="0.25">
      <c r="E1942" s="678" t="s">
        <v>5568</v>
      </c>
      <c r="F1942" s="678" t="s">
        <v>1263</v>
      </c>
      <c r="G1942" s="678" t="s">
        <v>1262</v>
      </c>
      <c r="H1942" s="678" t="s">
        <v>1520</v>
      </c>
      <c r="I1942" s="678" t="s">
        <v>1824</v>
      </c>
    </row>
    <row r="1943" spans="5:9" s="677" customFormat="1" x14ac:dyDescent="0.25">
      <c r="E1943" s="678" t="s">
        <v>5569</v>
      </c>
      <c r="F1943" s="678" t="s">
        <v>1263</v>
      </c>
      <c r="G1943" s="678" t="s">
        <v>1262</v>
      </c>
      <c r="H1943" s="678" t="s">
        <v>1523</v>
      </c>
      <c r="I1943" s="678" t="s">
        <v>5570</v>
      </c>
    </row>
    <row r="1944" spans="5:9" s="677" customFormat="1" ht="30" x14ac:dyDescent="0.25">
      <c r="E1944" s="678" t="s">
        <v>5571</v>
      </c>
      <c r="F1944" s="678" t="s">
        <v>1263</v>
      </c>
      <c r="G1944" s="678" t="s">
        <v>1262</v>
      </c>
      <c r="H1944" s="678" t="s">
        <v>1526</v>
      </c>
      <c r="I1944" s="678" t="s">
        <v>5572</v>
      </c>
    </row>
    <row r="1945" spans="5:9" s="677" customFormat="1" x14ac:dyDescent="0.25">
      <c r="E1945" s="678" t="s">
        <v>5573</v>
      </c>
      <c r="F1945" s="678" t="s">
        <v>1263</v>
      </c>
      <c r="G1945" s="678" t="s">
        <v>1262</v>
      </c>
      <c r="H1945" s="678" t="s">
        <v>1529</v>
      </c>
      <c r="I1945" s="678" t="s">
        <v>5574</v>
      </c>
    </row>
    <row r="1946" spans="5:9" s="677" customFormat="1" ht="30" x14ac:dyDescent="0.25">
      <c r="E1946" s="678" t="s">
        <v>5575</v>
      </c>
      <c r="F1946" s="678" t="s">
        <v>1263</v>
      </c>
      <c r="G1946" s="678" t="s">
        <v>1262</v>
      </c>
      <c r="H1946" s="678" t="s">
        <v>1532</v>
      </c>
      <c r="I1946" s="678" t="s">
        <v>5576</v>
      </c>
    </row>
    <row r="1947" spans="5:9" s="677" customFormat="1" ht="30" x14ac:dyDescent="0.25">
      <c r="E1947" s="678" t="s">
        <v>5577</v>
      </c>
      <c r="F1947" s="678" t="s">
        <v>1263</v>
      </c>
      <c r="G1947" s="678" t="s">
        <v>1262</v>
      </c>
      <c r="H1947" s="678" t="s">
        <v>1535</v>
      </c>
      <c r="I1947" s="678" t="s">
        <v>5578</v>
      </c>
    </row>
    <row r="1948" spans="5:9" s="677" customFormat="1" ht="30" x14ac:dyDescent="0.25">
      <c r="E1948" s="678" t="s">
        <v>5579</v>
      </c>
      <c r="F1948" s="678" t="s">
        <v>1263</v>
      </c>
      <c r="G1948" s="678" t="s">
        <v>1262</v>
      </c>
      <c r="H1948" s="678" t="s">
        <v>1538</v>
      </c>
      <c r="I1948" s="678" t="s">
        <v>5580</v>
      </c>
    </row>
    <row r="1949" spans="5:9" s="677" customFormat="1" x14ac:dyDescent="0.25">
      <c r="E1949" s="678" t="s">
        <v>5581</v>
      </c>
      <c r="F1949" s="678" t="s">
        <v>1263</v>
      </c>
      <c r="G1949" s="678" t="s">
        <v>1262</v>
      </c>
      <c r="H1949" s="678" t="s">
        <v>1541</v>
      </c>
      <c r="I1949" s="678" t="s">
        <v>4204</v>
      </c>
    </row>
    <row r="1950" spans="5:9" s="677" customFormat="1" x14ac:dyDescent="0.25">
      <c r="E1950" s="678" t="s">
        <v>5582</v>
      </c>
      <c r="F1950" s="678" t="s">
        <v>1263</v>
      </c>
      <c r="G1950" s="678" t="s">
        <v>1262</v>
      </c>
      <c r="H1950" s="678" t="s">
        <v>1544</v>
      </c>
      <c r="I1950" s="678" t="s">
        <v>5583</v>
      </c>
    </row>
    <row r="1951" spans="5:9" s="677" customFormat="1" x14ac:dyDescent="0.25">
      <c r="E1951" s="678" t="s">
        <v>5584</v>
      </c>
      <c r="F1951" s="678" t="s">
        <v>1263</v>
      </c>
      <c r="G1951" s="678" t="s">
        <v>1262</v>
      </c>
      <c r="H1951" s="678" t="s">
        <v>1547</v>
      </c>
      <c r="I1951" s="678" t="s">
        <v>5585</v>
      </c>
    </row>
    <row r="1952" spans="5:9" s="677" customFormat="1" x14ac:dyDescent="0.25">
      <c r="E1952" s="678" t="s">
        <v>5586</v>
      </c>
      <c r="F1952" s="678" t="s">
        <v>1263</v>
      </c>
      <c r="G1952" s="678" t="s">
        <v>1262</v>
      </c>
      <c r="H1952" s="678" t="s">
        <v>1550</v>
      </c>
      <c r="I1952" s="678" t="s">
        <v>5587</v>
      </c>
    </row>
    <row r="1953" spans="5:9" s="677" customFormat="1" x14ac:dyDescent="0.25">
      <c r="E1953" s="678" t="s">
        <v>5588</v>
      </c>
      <c r="F1953" s="678" t="s">
        <v>1263</v>
      </c>
      <c r="G1953" s="678" t="s">
        <v>1262</v>
      </c>
      <c r="H1953" s="678" t="s">
        <v>1553</v>
      </c>
      <c r="I1953" s="678" t="s">
        <v>5589</v>
      </c>
    </row>
    <row r="1954" spans="5:9" s="677" customFormat="1" x14ac:dyDescent="0.25">
      <c r="E1954" s="678" t="s">
        <v>5590</v>
      </c>
      <c r="F1954" s="678" t="s">
        <v>1263</v>
      </c>
      <c r="G1954" s="678" t="s">
        <v>1262</v>
      </c>
      <c r="H1954" s="678" t="s">
        <v>1556</v>
      </c>
      <c r="I1954" s="678" t="s">
        <v>5591</v>
      </c>
    </row>
    <row r="1955" spans="5:9" s="677" customFormat="1" x14ac:dyDescent="0.25">
      <c r="E1955" s="678" t="s">
        <v>5592</v>
      </c>
      <c r="F1955" s="678" t="s">
        <v>1263</v>
      </c>
      <c r="G1955" s="678" t="s">
        <v>1262</v>
      </c>
      <c r="H1955" s="678" t="s">
        <v>1559</v>
      </c>
      <c r="I1955" s="678" t="s">
        <v>5593</v>
      </c>
    </row>
    <row r="1956" spans="5:9" s="677" customFormat="1" x14ac:dyDescent="0.25">
      <c r="E1956" s="678" t="s">
        <v>5594</v>
      </c>
      <c r="F1956" s="678" t="s">
        <v>1263</v>
      </c>
      <c r="G1956" s="678" t="s">
        <v>1262</v>
      </c>
      <c r="H1956" s="678" t="s">
        <v>1562</v>
      </c>
      <c r="I1956" s="678" t="s">
        <v>5595</v>
      </c>
    </row>
    <row r="1957" spans="5:9" s="677" customFormat="1" x14ac:dyDescent="0.25">
      <c r="E1957" s="678" t="s">
        <v>5596</v>
      </c>
      <c r="F1957" s="678" t="s">
        <v>1263</v>
      </c>
      <c r="G1957" s="678" t="s">
        <v>1262</v>
      </c>
      <c r="H1957" s="678" t="s">
        <v>1565</v>
      </c>
      <c r="I1957" s="678" t="s">
        <v>5597</v>
      </c>
    </row>
    <row r="1958" spans="5:9" s="677" customFormat="1" x14ac:dyDescent="0.25">
      <c r="E1958" s="678" t="s">
        <v>5598</v>
      </c>
      <c r="F1958" s="678" t="s">
        <v>1263</v>
      </c>
      <c r="G1958" s="678" t="s">
        <v>1262</v>
      </c>
      <c r="H1958" s="678" t="s">
        <v>1568</v>
      </c>
      <c r="I1958" s="678" t="s">
        <v>2594</v>
      </c>
    </row>
    <row r="1959" spans="5:9" s="677" customFormat="1" x14ac:dyDescent="0.25">
      <c r="E1959" s="678" t="s">
        <v>5599</v>
      </c>
      <c r="F1959" s="678" t="s">
        <v>1263</v>
      </c>
      <c r="G1959" s="678" t="s">
        <v>1262</v>
      </c>
      <c r="H1959" s="678" t="s">
        <v>1571</v>
      </c>
      <c r="I1959" s="678" t="s">
        <v>5600</v>
      </c>
    </row>
    <row r="1960" spans="5:9" s="677" customFormat="1" x14ac:dyDescent="0.25">
      <c r="E1960" s="678" t="s">
        <v>5601</v>
      </c>
      <c r="F1960" s="678" t="s">
        <v>1263</v>
      </c>
      <c r="G1960" s="678" t="s">
        <v>1262</v>
      </c>
      <c r="H1960" s="678" t="s">
        <v>1574</v>
      </c>
      <c r="I1960" s="678" t="s">
        <v>5602</v>
      </c>
    </row>
    <row r="1961" spans="5:9" s="677" customFormat="1" ht="30" x14ac:dyDescent="0.25">
      <c r="E1961" s="678" t="s">
        <v>5603</v>
      </c>
      <c r="F1961" s="678" t="s">
        <v>1263</v>
      </c>
      <c r="G1961" s="678" t="s">
        <v>1262</v>
      </c>
      <c r="H1961" s="678" t="s">
        <v>1577</v>
      </c>
      <c r="I1961" s="678" t="s">
        <v>5604</v>
      </c>
    </row>
    <row r="1962" spans="5:9" s="677" customFormat="1" x14ac:dyDescent="0.25">
      <c r="E1962" s="678" t="s">
        <v>5605</v>
      </c>
      <c r="F1962" s="678" t="s">
        <v>1263</v>
      </c>
      <c r="G1962" s="678" t="s">
        <v>1262</v>
      </c>
      <c r="H1962" s="678" t="s">
        <v>1580</v>
      </c>
      <c r="I1962" s="678" t="s">
        <v>1872</v>
      </c>
    </row>
    <row r="1963" spans="5:9" s="677" customFormat="1" ht="30" x14ac:dyDescent="0.25">
      <c r="E1963" s="678" t="s">
        <v>5606</v>
      </c>
      <c r="F1963" s="678" t="s">
        <v>1263</v>
      </c>
      <c r="G1963" s="678" t="s">
        <v>1262</v>
      </c>
      <c r="H1963" s="678" t="s">
        <v>1583</v>
      </c>
      <c r="I1963" s="678" t="s">
        <v>5607</v>
      </c>
    </row>
    <row r="1964" spans="5:9" s="677" customFormat="1" x14ac:dyDescent="0.25">
      <c r="E1964" s="678" t="s">
        <v>5608</v>
      </c>
      <c r="F1964" s="678" t="s">
        <v>1267</v>
      </c>
      <c r="G1964" s="678" t="s">
        <v>1266</v>
      </c>
      <c r="H1964" s="678" t="s">
        <v>1146</v>
      </c>
      <c r="I1964" s="678" t="s">
        <v>5609</v>
      </c>
    </row>
    <row r="1965" spans="5:9" s="677" customFormat="1" x14ac:dyDescent="0.25">
      <c r="E1965" s="678" t="s">
        <v>5610</v>
      </c>
      <c r="F1965" s="678" t="s">
        <v>1267</v>
      </c>
      <c r="G1965" s="678" t="s">
        <v>1266</v>
      </c>
      <c r="H1965" s="678" t="s">
        <v>1148</v>
      </c>
      <c r="I1965" s="678" t="s">
        <v>5338</v>
      </c>
    </row>
    <row r="1966" spans="5:9" s="677" customFormat="1" x14ac:dyDescent="0.25">
      <c r="E1966" s="678" t="s">
        <v>5611</v>
      </c>
      <c r="F1966" s="678" t="s">
        <v>1267</v>
      </c>
      <c r="G1966" s="678" t="s">
        <v>1266</v>
      </c>
      <c r="H1966" s="678" t="s">
        <v>1154</v>
      </c>
      <c r="I1966" s="678" t="s">
        <v>5612</v>
      </c>
    </row>
    <row r="1967" spans="5:9" s="677" customFormat="1" x14ac:dyDescent="0.25">
      <c r="E1967" s="678" t="s">
        <v>5613</v>
      </c>
      <c r="F1967" s="678" t="s">
        <v>1267</v>
      </c>
      <c r="G1967" s="678" t="s">
        <v>1266</v>
      </c>
      <c r="H1967" s="678" t="s">
        <v>1160</v>
      </c>
      <c r="I1967" s="678" t="s">
        <v>5614</v>
      </c>
    </row>
    <row r="1968" spans="5:9" s="677" customFormat="1" x14ac:dyDescent="0.25">
      <c r="E1968" s="678" t="s">
        <v>5615</v>
      </c>
      <c r="F1968" s="678" t="s">
        <v>1267</v>
      </c>
      <c r="G1968" s="678" t="s">
        <v>1266</v>
      </c>
      <c r="H1968" s="678" t="s">
        <v>1165</v>
      </c>
      <c r="I1968" s="678" t="s">
        <v>5616</v>
      </c>
    </row>
    <row r="1969" spans="5:9" s="677" customFormat="1" x14ac:dyDescent="0.25">
      <c r="E1969" s="678" t="s">
        <v>5617</v>
      </c>
      <c r="F1969" s="678" t="s">
        <v>1267</v>
      </c>
      <c r="G1969" s="678" t="s">
        <v>1266</v>
      </c>
      <c r="H1969" s="678" t="s">
        <v>1171</v>
      </c>
      <c r="I1969" s="678" t="s">
        <v>5618</v>
      </c>
    </row>
    <row r="1970" spans="5:9" s="677" customFormat="1" x14ac:dyDescent="0.25">
      <c r="E1970" s="678" t="s">
        <v>5619</v>
      </c>
      <c r="F1970" s="678" t="s">
        <v>1267</v>
      </c>
      <c r="G1970" s="678" t="s">
        <v>1266</v>
      </c>
      <c r="H1970" s="678" t="s">
        <v>1176</v>
      </c>
      <c r="I1970" s="678" t="s">
        <v>2242</v>
      </c>
    </row>
    <row r="1971" spans="5:9" s="677" customFormat="1" x14ac:dyDescent="0.25">
      <c r="E1971" s="678" t="s">
        <v>5620</v>
      </c>
      <c r="F1971" s="678" t="s">
        <v>1267</v>
      </c>
      <c r="G1971" s="678" t="s">
        <v>1266</v>
      </c>
      <c r="H1971" s="678" t="s">
        <v>1181</v>
      </c>
      <c r="I1971" s="678" t="s">
        <v>5621</v>
      </c>
    </row>
    <row r="1972" spans="5:9" s="677" customFormat="1" x14ac:dyDescent="0.25">
      <c r="E1972" s="678" t="s">
        <v>5622</v>
      </c>
      <c r="F1972" s="678" t="s">
        <v>1267</v>
      </c>
      <c r="G1972" s="678" t="s">
        <v>1266</v>
      </c>
      <c r="H1972" s="678" t="s">
        <v>1186</v>
      </c>
      <c r="I1972" s="678" t="s">
        <v>5623</v>
      </c>
    </row>
    <row r="1973" spans="5:9" s="677" customFormat="1" x14ac:dyDescent="0.25">
      <c r="E1973" s="678" t="s">
        <v>5624</v>
      </c>
      <c r="F1973" s="678" t="s">
        <v>1267</v>
      </c>
      <c r="G1973" s="678" t="s">
        <v>1266</v>
      </c>
      <c r="H1973" s="678" t="s">
        <v>1192</v>
      </c>
      <c r="I1973" s="678" t="s">
        <v>5625</v>
      </c>
    </row>
    <row r="1974" spans="5:9" s="677" customFormat="1" x14ac:dyDescent="0.25">
      <c r="E1974" s="678" t="s">
        <v>5626</v>
      </c>
      <c r="F1974" s="678" t="s">
        <v>1267</v>
      </c>
      <c r="G1974" s="678" t="s">
        <v>1266</v>
      </c>
      <c r="H1974" s="678" t="s">
        <v>1197</v>
      </c>
      <c r="I1974" s="678" t="s">
        <v>5627</v>
      </c>
    </row>
    <row r="1975" spans="5:9" s="677" customFormat="1" x14ac:dyDescent="0.25">
      <c r="E1975" s="678" t="s">
        <v>5628</v>
      </c>
      <c r="F1975" s="678" t="s">
        <v>1267</v>
      </c>
      <c r="G1975" s="678" t="s">
        <v>1266</v>
      </c>
      <c r="H1975" s="678" t="s">
        <v>1312</v>
      </c>
      <c r="I1975" s="678" t="s">
        <v>5629</v>
      </c>
    </row>
    <row r="1976" spans="5:9" s="677" customFormat="1" x14ac:dyDescent="0.25">
      <c r="E1976" s="678" t="s">
        <v>5630</v>
      </c>
      <c r="F1976" s="678" t="s">
        <v>1267</v>
      </c>
      <c r="G1976" s="678" t="s">
        <v>1266</v>
      </c>
      <c r="H1976" s="678" t="s">
        <v>1314</v>
      </c>
      <c r="I1976" s="678" t="s">
        <v>5631</v>
      </c>
    </row>
    <row r="1977" spans="5:9" s="677" customFormat="1" x14ac:dyDescent="0.25">
      <c r="E1977" s="678" t="s">
        <v>5632</v>
      </c>
      <c r="F1977" s="678" t="s">
        <v>1267</v>
      </c>
      <c r="G1977" s="678" t="s">
        <v>1266</v>
      </c>
      <c r="H1977" s="678" t="s">
        <v>1316</v>
      </c>
      <c r="I1977" s="678" t="s">
        <v>5633</v>
      </c>
    </row>
    <row r="1978" spans="5:9" s="677" customFormat="1" x14ac:dyDescent="0.25">
      <c r="E1978" s="678" t="s">
        <v>5634</v>
      </c>
      <c r="F1978" s="678" t="s">
        <v>1267</v>
      </c>
      <c r="G1978" s="678" t="s">
        <v>1266</v>
      </c>
      <c r="H1978" s="678" t="s">
        <v>1319</v>
      </c>
      <c r="I1978" s="678" t="s">
        <v>5635</v>
      </c>
    </row>
    <row r="1979" spans="5:9" s="677" customFormat="1" x14ac:dyDescent="0.25">
      <c r="E1979" s="678" t="s">
        <v>5636</v>
      </c>
      <c r="F1979" s="678" t="s">
        <v>1267</v>
      </c>
      <c r="G1979" s="678" t="s">
        <v>1266</v>
      </c>
      <c r="H1979" s="678" t="s">
        <v>1322</v>
      </c>
      <c r="I1979" s="678" t="s">
        <v>5637</v>
      </c>
    </row>
    <row r="1980" spans="5:9" s="677" customFormat="1" x14ac:dyDescent="0.25">
      <c r="E1980" s="678" t="s">
        <v>5638</v>
      </c>
      <c r="F1980" s="678" t="s">
        <v>1267</v>
      </c>
      <c r="G1980" s="678" t="s">
        <v>1266</v>
      </c>
      <c r="H1980" s="678" t="s">
        <v>1325</v>
      </c>
      <c r="I1980" s="678" t="s">
        <v>5639</v>
      </c>
    </row>
    <row r="1981" spans="5:9" s="677" customFormat="1" x14ac:dyDescent="0.25">
      <c r="E1981" s="678" t="s">
        <v>5640</v>
      </c>
      <c r="F1981" s="678" t="s">
        <v>1271</v>
      </c>
      <c r="G1981" s="678" t="s">
        <v>1270</v>
      </c>
      <c r="H1981" s="678" t="s">
        <v>1146</v>
      </c>
      <c r="I1981" s="678" t="s">
        <v>1290</v>
      </c>
    </row>
    <row r="1982" spans="5:9" s="677" customFormat="1" x14ac:dyDescent="0.25">
      <c r="E1982" s="678" t="s">
        <v>5641</v>
      </c>
      <c r="F1982" s="678" t="s">
        <v>1271</v>
      </c>
      <c r="G1982" s="678" t="s">
        <v>1270</v>
      </c>
      <c r="H1982" s="678" t="s">
        <v>1148</v>
      </c>
      <c r="I1982" s="678" t="s">
        <v>1704</v>
      </c>
    </row>
    <row r="1983" spans="5:9" s="677" customFormat="1" x14ac:dyDescent="0.25">
      <c r="E1983" s="678" t="s">
        <v>5642</v>
      </c>
      <c r="F1983" s="678" t="s">
        <v>1271</v>
      </c>
      <c r="G1983" s="678" t="s">
        <v>1270</v>
      </c>
      <c r="H1983" s="678" t="s">
        <v>1154</v>
      </c>
      <c r="I1983" s="678" t="s">
        <v>5643</v>
      </c>
    </row>
    <row r="1984" spans="5:9" s="677" customFormat="1" x14ac:dyDescent="0.25">
      <c r="E1984" s="678" t="s">
        <v>5644</v>
      </c>
      <c r="F1984" s="678" t="s">
        <v>1271</v>
      </c>
      <c r="G1984" s="678" t="s">
        <v>1270</v>
      </c>
      <c r="H1984" s="678" t="s">
        <v>1160</v>
      </c>
      <c r="I1984" s="678" t="s">
        <v>5645</v>
      </c>
    </row>
    <row r="1985" spans="5:9" s="677" customFormat="1" x14ac:dyDescent="0.25">
      <c r="E1985" s="678" t="s">
        <v>5646</v>
      </c>
      <c r="F1985" s="678" t="s">
        <v>1271</v>
      </c>
      <c r="G1985" s="678" t="s">
        <v>1270</v>
      </c>
      <c r="H1985" s="678" t="s">
        <v>1165</v>
      </c>
      <c r="I1985" s="678" t="s">
        <v>5647</v>
      </c>
    </row>
    <row r="1986" spans="5:9" s="677" customFormat="1" x14ac:dyDescent="0.25">
      <c r="E1986" s="678" t="s">
        <v>5648</v>
      </c>
      <c r="F1986" s="678" t="s">
        <v>1271</v>
      </c>
      <c r="G1986" s="678" t="s">
        <v>1270</v>
      </c>
      <c r="H1986" s="678" t="s">
        <v>1171</v>
      </c>
      <c r="I1986" s="678" t="s">
        <v>3194</v>
      </c>
    </row>
    <row r="1987" spans="5:9" s="677" customFormat="1" x14ac:dyDescent="0.25">
      <c r="E1987" s="678" t="s">
        <v>5649</v>
      </c>
      <c r="F1987" s="678" t="s">
        <v>1271</v>
      </c>
      <c r="G1987" s="678" t="s">
        <v>1270</v>
      </c>
      <c r="H1987" s="678" t="s">
        <v>1176</v>
      </c>
      <c r="I1987" s="678" t="s">
        <v>1742</v>
      </c>
    </row>
    <row r="1988" spans="5:9" s="677" customFormat="1" x14ac:dyDescent="0.25">
      <c r="E1988" s="678" t="s">
        <v>5650</v>
      </c>
      <c r="F1988" s="678" t="s">
        <v>1271</v>
      </c>
      <c r="G1988" s="678" t="s">
        <v>1270</v>
      </c>
      <c r="H1988" s="678" t="s">
        <v>1181</v>
      </c>
      <c r="I1988" s="678" t="s">
        <v>5651</v>
      </c>
    </row>
    <row r="1989" spans="5:9" s="677" customFormat="1" x14ac:dyDescent="0.25">
      <c r="E1989" s="678" t="s">
        <v>5652</v>
      </c>
      <c r="F1989" s="678" t="s">
        <v>1271</v>
      </c>
      <c r="G1989" s="678" t="s">
        <v>1270</v>
      </c>
      <c r="H1989" s="678" t="s">
        <v>1186</v>
      </c>
      <c r="I1989" s="678" t="s">
        <v>5653</v>
      </c>
    </row>
    <row r="1990" spans="5:9" s="677" customFormat="1" x14ac:dyDescent="0.25">
      <c r="E1990" s="678" t="s">
        <v>5654</v>
      </c>
      <c r="F1990" s="678" t="s">
        <v>1271</v>
      </c>
      <c r="G1990" s="678" t="s">
        <v>1270</v>
      </c>
      <c r="H1990" s="678" t="s">
        <v>1192</v>
      </c>
      <c r="I1990" s="678" t="s">
        <v>5655</v>
      </c>
    </row>
    <row r="1991" spans="5:9" s="677" customFormat="1" x14ac:dyDescent="0.25">
      <c r="E1991" s="678" t="s">
        <v>5656</v>
      </c>
      <c r="F1991" s="678" t="s">
        <v>1271</v>
      </c>
      <c r="G1991" s="678" t="s">
        <v>1270</v>
      </c>
      <c r="H1991" s="678" t="s">
        <v>1197</v>
      </c>
      <c r="I1991" s="678" t="s">
        <v>1768</v>
      </c>
    </row>
    <row r="1992" spans="5:9" s="677" customFormat="1" x14ac:dyDescent="0.25">
      <c r="E1992" s="678" t="s">
        <v>5657</v>
      </c>
      <c r="F1992" s="678" t="s">
        <v>1271</v>
      </c>
      <c r="G1992" s="678" t="s">
        <v>1270</v>
      </c>
      <c r="H1992" s="678" t="s">
        <v>1312</v>
      </c>
      <c r="I1992" s="678" t="s">
        <v>5658</v>
      </c>
    </row>
    <row r="1993" spans="5:9" s="677" customFormat="1" x14ac:dyDescent="0.25">
      <c r="E1993" s="678" t="s">
        <v>5659</v>
      </c>
      <c r="F1993" s="678" t="s">
        <v>1271</v>
      </c>
      <c r="G1993" s="678" t="s">
        <v>1270</v>
      </c>
      <c r="H1993" s="678" t="s">
        <v>1314</v>
      </c>
      <c r="I1993" s="678" t="s">
        <v>5660</v>
      </c>
    </row>
    <row r="1994" spans="5:9" s="677" customFormat="1" x14ac:dyDescent="0.25">
      <c r="E1994" s="678" t="s">
        <v>5661</v>
      </c>
      <c r="F1994" s="678" t="s">
        <v>1271</v>
      </c>
      <c r="G1994" s="678" t="s">
        <v>1270</v>
      </c>
      <c r="H1994" s="678" t="s">
        <v>1316</v>
      </c>
      <c r="I1994" s="678" t="s">
        <v>1203</v>
      </c>
    </row>
    <row r="1995" spans="5:9" s="677" customFormat="1" ht="30" x14ac:dyDescent="0.25">
      <c r="E1995" s="678" t="s">
        <v>5662</v>
      </c>
      <c r="F1995" s="678" t="s">
        <v>1271</v>
      </c>
      <c r="G1995" s="678" t="s">
        <v>1270</v>
      </c>
      <c r="H1995" s="678" t="s">
        <v>1319</v>
      </c>
      <c r="I1995" s="678" t="s">
        <v>5663</v>
      </c>
    </row>
    <row r="1996" spans="5:9" s="677" customFormat="1" x14ac:dyDescent="0.25">
      <c r="E1996" s="678" t="s">
        <v>5664</v>
      </c>
      <c r="F1996" s="678" t="s">
        <v>1271</v>
      </c>
      <c r="G1996" s="678" t="s">
        <v>1270</v>
      </c>
      <c r="H1996" s="678" t="s">
        <v>1322</v>
      </c>
      <c r="I1996" s="678" t="s">
        <v>1207</v>
      </c>
    </row>
    <row r="1997" spans="5:9" s="677" customFormat="1" x14ac:dyDescent="0.25">
      <c r="E1997" s="678" t="s">
        <v>5665</v>
      </c>
      <c r="F1997" s="678" t="s">
        <v>1271</v>
      </c>
      <c r="G1997" s="678" t="s">
        <v>1270</v>
      </c>
      <c r="H1997" s="678" t="s">
        <v>1325</v>
      </c>
      <c r="I1997" s="678" t="s">
        <v>5666</v>
      </c>
    </row>
    <row r="1998" spans="5:9" s="677" customFormat="1" x14ac:dyDescent="0.25">
      <c r="E1998" s="678" t="s">
        <v>5667</v>
      </c>
      <c r="F1998" s="678" t="s">
        <v>1271</v>
      </c>
      <c r="G1998" s="678" t="s">
        <v>1270</v>
      </c>
      <c r="H1998" s="678" t="s">
        <v>1328</v>
      </c>
      <c r="I1998" s="678" t="s">
        <v>1317</v>
      </c>
    </row>
    <row r="1999" spans="5:9" s="677" customFormat="1" x14ac:dyDescent="0.25">
      <c r="E1999" s="678" t="s">
        <v>5668</v>
      </c>
      <c r="F1999" s="678" t="s">
        <v>1271</v>
      </c>
      <c r="G1999" s="678" t="s">
        <v>1270</v>
      </c>
      <c r="H1999" s="678" t="s">
        <v>1331</v>
      </c>
      <c r="I1999" s="678" t="s">
        <v>5669</v>
      </c>
    </row>
    <row r="2000" spans="5:9" s="677" customFormat="1" x14ac:dyDescent="0.25">
      <c r="E2000" s="678" t="s">
        <v>5670</v>
      </c>
      <c r="F2000" s="678" t="s">
        <v>1271</v>
      </c>
      <c r="G2000" s="678" t="s">
        <v>1270</v>
      </c>
      <c r="H2000" s="678" t="s">
        <v>1333</v>
      </c>
      <c r="I2000" s="678" t="s">
        <v>5671</v>
      </c>
    </row>
    <row r="2001" spans="5:9" s="677" customFormat="1" x14ac:dyDescent="0.25">
      <c r="E2001" s="678" t="s">
        <v>5672</v>
      </c>
      <c r="F2001" s="678" t="s">
        <v>1271</v>
      </c>
      <c r="G2001" s="678" t="s">
        <v>1270</v>
      </c>
      <c r="H2001" s="678" t="s">
        <v>1336</v>
      </c>
      <c r="I2001" s="678" t="s">
        <v>5673</v>
      </c>
    </row>
    <row r="2002" spans="5:9" s="677" customFormat="1" x14ac:dyDescent="0.25">
      <c r="E2002" s="678" t="s">
        <v>5674</v>
      </c>
      <c r="F2002" s="678" t="s">
        <v>1271</v>
      </c>
      <c r="G2002" s="678" t="s">
        <v>1270</v>
      </c>
      <c r="H2002" s="678" t="s">
        <v>1339</v>
      </c>
      <c r="I2002" s="678" t="s">
        <v>1326</v>
      </c>
    </row>
    <row r="2003" spans="5:9" s="677" customFormat="1" x14ac:dyDescent="0.25">
      <c r="E2003" s="678" t="s">
        <v>5675</v>
      </c>
      <c r="F2003" s="678" t="s">
        <v>1271</v>
      </c>
      <c r="G2003" s="678" t="s">
        <v>1270</v>
      </c>
      <c r="H2003" s="678" t="s">
        <v>1342</v>
      </c>
      <c r="I2003" s="678" t="s">
        <v>5676</v>
      </c>
    </row>
    <row r="2004" spans="5:9" s="677" customFormat="1" x14ac:dyDescent="0.25">
      <c r="E2004" s="678" t="s">
        <v>5677</v>
      </c>
      <c r="F2004" s="678" t="s">
        <v>1271</v>
      </c>
      <c r="G2004" s="678" t="s">
        <v>1270</v>
      </c>
      <c r="H2004" s="678" t="s">
        <v>1345</v>
      </c>
      <c r="I2004" s="678" t="s">
        <v>5678</v>
      </c>
    </row>
    <row r="2005" spans="5:9" s="677" customFormat="1" x14ac:dyDescent="0.25">
      <c r="E2005" s="678" t="s">
        <v>5679</v>
      </c>
      <c r="F2005" s="678" t="s">
        <v>1271</v>
      </c>
      <c r="G2005" s="678" t="s">
        <v>1270</v>
      </c>
      <c r="H2005" s="678" t="s">
        <v>1348</v>
      </c>
      <c r="I2005" s="678" t="s">
        <v>5680</v>
      </c>
    </row>
    <row r="2006" spans="5:9" s="677" customFormat="1" x14ac:dyDescent="0.25">
      <c r="E2006" s="678" t="s">
        <v>5681</v>
      </c>
      <c r="F2006" s="678" t="s">
        <v>1271</v>
      </c>
      <c r="G2006" s="678" t="s">
        <v>1270</v>
      </c>
      <c r="H2006" s="678" t="s">
        <v>1351</v>
      </c>
      <c r="I2006" s="678" t="s">
        <v>5682</v>
      </c>
    </row>
    <row r="2007" spans="5:9" s="677" customFormat="1" x14ac:dyDescent="0.25">
      <c r="E2007" s="678" t="s">
        <v>5683</v>
      </c>
      <c r="F2007" s="678" t="s">
        <v>1271</v>
      </c>
      <c r="G2007" s="678" t="s">
        <v>1270</v>
      </c>
      <c r="H2007" s="678" t="s">
        <v>1354</v>
      </c>
      <c r="I2007" s="678" t="s">
        <v>5684</v>
      </c>
    </row>
    <row r="2008" spans="5:9" s="677" customFormat="1" x14ac:dyDescent="0.25">
      <c r="E2008" s="678" t="s">
        <v>5685</v>
      </c>
      <c r="F2008" s="678" t="s">
        <v>1271</v>
      </c>
      <c r="G2008" s="678" t="s">
        <v>1270</v>
      </c>
      <c r="H2008" s="678" t="s">
        <v>1357</v>
      </c>
      <c r="I2008" s="678" t="s">
        <v>5686</v>
      </c>
    </row>
    <row r="2009" spans="5:9" s="677" customFormat="1" x14ac:dyDescent="0.25">
      <c r="E2009" s="678" t="s">
        <v>5687</v>
      </c>
      <c r="F2009" s="678" t="s">
        <v>1271</v>
      </c>
      <c r="G2009" s="678" t="s">
        <v>1270</v>
      </c>
      <c r="H2009" s="678" t="s">
        <v>1360</v>
      </c>
      <c r="I2009" s="678" t="s">
        <v>1343</v>
      </c>
    </row>
    <row r="2010" spans="5:9" s="677" customFormat="1" x14ac:dyDescent="0.25">
      <c r="E2010" s="678" t="s">
        <v>5688</v>
      </c>
      <c r="F2010" s="678" t="s">
        <v>1271</v>
      </c>
      <c r="G2010" s="678" t="s">
        <v>1270</v>
      </c>
      <c r="H2010" s="678" t="s">
        <v>1363</v>
      </c>
      <c r="I2010" s="678" t="s">
        <v>5689</v>
      </c>
    </row>
    <row r="2011" spans="5:9" s="677" customFormat="1" x14ac:dyDescent="0.25">
      <c r="E2011" s="678" t="s">
        <v>5690</v>
      </c>
      <c r="F2011" s="678" t="s">
        <v>1271</v>
      </c>
      <c r="G2011" s="678" t="s">
        <v>1270</v>
      </c>
      <c r="H2011" s="678" t="s">
        <v>1366</v>
      </c>
      <c r="I2011" s="678" t="s">
        <v>5691</v>
      </c>
    </row>
    <row r="2012" spans="5:9" s="677" customFormat="1" x14ac:dyDescent="0.25">
      <c r="E2012" s="678" t="s">
        <v>5692</v>
      </c>
      <c r="F2012" s="678" t="s">
        <v>1271</v>
      </c>
      <c r="G2012" s="678" t="s">
        <v>1270</v>
      </c>
      <c r="H2012" s="678" t="s">
        <v>1369</v>
      </c>
      <c r="I2012" s="678" t="s">
        <v>5693</v>
      </c>
    </row>
    <row r="2013" spans="5:9" s="677" customFormat="1" x14ac:dyDescent="0.25">
      <c r="E2013" s="678" t="s">
        <v>5694</v>
      </c>
      <c r="F2013" s="678" t="s">
        <v>1271</v>
      </c>
      <c r="G2013" s="678" t="s">
        <v>1270</v>
      </c>
      <c r="H2013" s="678" t="s">
        <v>1372</v>
      </c>
      <c r="I2013" s="678" t="s">
        <v>5695</v>
      </c>
    </row>
    <row r="2014" spans="5:9" s="677" customFormat="1" x14ac:dyDescent="0.25">
      <c r="E2014" s="678" t="s">
        <v>5696</v>
      </c>
      <c r="F2014" s="678" t="s">
        <v>1271</v>
      </c>
      <c r="G2014" s="678" t="s">
        <v>1270</v>
      </c>
      <c r="H2014" s="678" t="s">
        <v>1375</v>
      </c>
      <c r="I2014" s="678" t="s">
        <v>5697</v>
      </c>
    </row>
    <row r="2015" spans="5:9" s="677" customFormat="1" x14ac:dyDescent="0.25">
      <c r="E2015" s="678" t="s">
        <v>5698</v>
      </c>
      <c r="F2015" s="678" t="s">
        <v>1271</v>
      </c>
      <c r="G2015" s="678" t="s">
        <v>1270</v>
      </c>
      <c r="H2015" s="678" t="s">
        <v>1378</v>
      </c>
      <c r="I2015" s="678" t="s">
        <v>1605</v>
      </c>
    </row>
    <row r="2016" spans="5:9" s="677" customFormat="1" x14ac:dyDescent="0.25">
      <c r="E2016" s="678" t="s">
        <v>5699</v>
      </c>
      <c r="F2016" s="678" t="s">
        <v>1271</v>
      </c>
      <c r="G2016" s="678" t="s">
        <v>1270</v>
      </c>
      <c r="H2016" s="678" t="s">
        <v>1381</v>
      </c>
      <c r="I2016" s="678" t="s">
        <v>4013</v>
      </c>
    </row>
    <row r="2017" spans="5:9" s="677" customFormat="1" x14ac:dyDescent="0.25">
      <c r="E2017" s="678" t="s">
        <v>5700</v>
      </c>
      <c r="F2017" s="678" t="s">
        <v>1271</v>
      </c>
      <c r="G2017" s="678" t="s">
        <v>1270</v>
      </c>
      <c r="H2017" s="678" t="s">
        <v>1384</v>
      </c>
      <c r="I2017" s="678" t="s">
        <v>5701</v>
      </c>
    </row>
    <row r="2018" spans="5:9" s="677" customFormat="1" x14ac:dyDescent="0.25">
      <c r="E2018" s="678" t="s">
        <v>5702</v>
      </c>
      <c r="F2018" s="678" t="s">
        <v>1271</v>
      </c>
      <c r="G2018" s="678" t="s">
        <v>1270</v>
      </c>
      <c r="H2018" s="678" t="s">
        <v>1387</v>
      </c>
      <c r="I2018" s="678" t="s">
        <v>5703</v>
      </c>
    </row>
    <row r="2019" spans="5:9" s="677" customFormat="1" x14ac:dyDescent="0.25">
      <c r="E2019" s="678" t="s">
        <v>5704</v>
      </c>
      <c r="F2019" s="678" t="s">
        <v>1271</v>
      </c>
      <c r="G2019" s="678" t="s">
        <v>1270</v>
      </c>
      <c r="H2019" s="678" t="s">
        <v>1485</v>
      </c>
      <c r="I2019" s="678" t="s">
        <v>5705</v>
      </c>
    </row>
    <row r="2020" spans="5:9" s="677" customFormat="1" x14ac:dyDescent="0.25">
      <c r="E2020" s="678" t="s">
        <v>5706</v>
      </c>
      <c r="F2020" s="678" t="s">
        <v>1271</v>
      </c>
      <c r="G2020" s="678" t="s">
        <v>1270</v>
      </c>
      <c r="H2020" s="678" t="s">
        <v>1488</v>
      </c>
      <c r="I2020" s="678" t="s">
        <v>5707</v>
      </c>
    </row>
    <row r="2021" spans="5:9" s="677" customFormat="1" x14ac:dyDescent="0.25">
      <c r="E2021" s="678" t="s">
        <v>5708</v>
      </c>
      <c r="F2021" s="678" t="s">
        <v>1271</v>
      </c>
      <c r="G2021" s="678" t="s">
        <v>1270</v>
      </c>
      <c r="H2021" s="678" t="s">
        <v>1491</v>
      </c>
      <c r="I2021" s="678" t="s">
        <v>2033</v>
      </c>
    </row>
    <row r="2022" spans="5:9" s="677" customFormat="1" x14ac:dyDescent="0.25">
      <c r="E2022" s="678" t="s">
        <v>5709</v>
      </c>
      <c r="F2022" s="678" t="s">
        <v>1271</v>
      </c>
      <c r="G2022" s="678" t="s">
        <v>1270</v>
      </c>
      <c r="H2022" s="678" t="s">
        <v>1494</v>
      </c>
      <c r="I2022" s="678" t="s">
        <v>2035</v>
      </c>
    </row>
    <row r="2023" spans="5:9" s="677" customFormat="1" x14ac:dyDescent="0.25">
      <c r="E2023" s="678" t="s">
        <v>5710</v>
      </c>
      <c r="F2023" s="678" t="s">
        <v>1271</v>
      </c>
      <c r="G2023" s="678" t="s">
        <v>1270</v>
      </c>
      <c r="H2023" s="678" t="s">
        <v>1497</v>
      </c>
      <c r="I2023" s="678" t="s">
        <v>5711</v>
      </c>
    </row>
    <row r="2024" spans="5:9" s="677" customFormat="1" ht="30" x14ac:dyDescent="0.25">
      <c r="E2024" s="678" t="s">
        <v>5712</v>
      </c>
      <c r="F2024" s="678" t="s">
        <v>1275</v>
      </c>
      <c r="G2024" s="678" t="s">
        <v>1274</v>
      </c>
      <c r="H2024" s="678" t="s">
        <v>1146</v>
      </c>
      <c r="I2024" s="678" t="s">
        <v>5713</v>
      </c>
    </row>
    <row r="2025" spans="5:9" s="677" customFormat="1" ht="30" x14ac:dyDescent="0.25">
      <c r="E2025" s="678" t="s">
        <v>5714</v>
      </c>
      <c r="F2025" s="678" t="s">
        <v>1275</v>
      </c>
      <c r="G2025" s="678" t="s">
        <v>1274</v>
      </c>
      <c r="H2025" s="678" t="s">
        <v>1148</v>
      </c>
      <c r="I2025" s="678" t="s">
        <v>5715</v>
      </c>
    </row>
    <row r="2026" spans="5:9" s="677" customFormat="1" x14ac:dyDescent="0.25">
      <c r="E2026" s="678" t="s">
        <v>5716</v>
      </c>
      <c r="F2026" s="678" t="s">
        <v>1275</v>
      </c>
      <c r="G2026" s="678" t="s">
        <v>1274</v>
      </c>
      <c r="H2026" s="678" t="s">
        <v>1154</v>
      </c>
      <c r="I2026" s="678" t="s">
        <v>5717</v>
      </c>
    </row>
    <row r="2027" spans="5:9" s="677" customFormat="1" x14ac:dyDescent="0.25">
      <c r="E2027" s="678" t="s">
        <v>5718</v>
      </c>
      <c r="F2027" s="678" t="s">
        <v>1275</v>
      </c>
      <c r="G2027" s="678" t="s">
        <v>1274</v>
      </c>
      <c r="H2027" s="678" t="s">
        <v>1160</v>
      </c>
      <c r="I2027" s="678" t="s">
        <v>5719</v>
      </c>
    </row>
    <row r="2028" spans="5:9" s="677" customFormat="1" x14ac:dyDescent="0.25">
      <c r="E2028" s="678" t="s">
        <v>5720</v>
      </c>
      <c r="F2028" s="678" t="s">
        <v>1275</v>
      </c>
      <c r="G2028" s="678" t="s">
        <v>1274</v>
      </c>
      <c r="H2028" s="678" t="s">
        <v>1165</v>
      </c>
      <c r="I2028" s="678" t="s">
        <v>5721</v>
      </c>
    </row>
    <row r="2029" spans="5:9" s="677" customFormat="1" x14ac:dyDescent="0.25">
      <c r="E2029" s="678" t="s">
        <v>5722</v>
      </c>
      <c r="F2029" s="678" t="s">
        <v>1275</v>
      </c>
      <c r="G2029" s="678" t="s">
        <v>1274</v>
      </c>
      <c r="H2029" s="678" t="s">
        <v>1171</v>
      </c>
      <c r="I2029" s="678" t="s">
        <v>5723</v>
      </c>
    </row>
    <row r="2030" spans="5:9" s="677" customFormat="1" ht="30" x14ac:dyDescent="0.25">
      <c r="E2030" s="678" t="s">
        <v>5724</v>
      </c>
      <c r="F2030" s="678" t="s">
        <v>1275</v>
      </c>
      <c r="G2030" s="678" t="s">
        <v>1274</v>
      </c>
      <c r="H2030" s="678" t="s">
        <v>1176</v>
      </c>
      <c r="I2030" s="678" t="s">
        <v>5725</v>
      </c>
    </row>
    <row r="2031" spans="5:9" s="677" customFormat="1" x14ac:dyDescent="0.25">
      <c r="E2031" s="678" t="s">
        <v>5726</v>
      </c>
      <c r="F2031" s="678" t="s">
        <v>1275</v>
      </c>
      <c r="G2031" s="678" t="s">
        <v>1274</v>
      </c>
      <c r="H2031" s="678" t="s">
        <v>1181</v>
      </c>
      <c r="I2031" s="678" t="s">
        <v>5727</v>
      </c>
    </row>
    <row r="2032" spans="5:9" s="677" customFormat="1" x14ac:dyDescent="0.25">
      <c r="E2032" s="678" t="s">
        <v>5728</v>
      </c>
      <c r="F2032" s="678" t="s">
        <v>1275</v>
      </c>
      <c r="G2032" s="678" t="s">
        <v>1274</v>
      </c>
      <c r="H2032" s="678" t="s">
        <v>1186</v>
      </c>
      <c r="I2032" s="678" t="s">
        <v>5729</v>
      </c>
    </row>
    <row r="2033" spans="5:9" s="677" customFormat="1" x14ac:dyDescent="0.25">
      <c r="E2033" s="678" t="s">
        <v>5730</v>
      </c>
      <c r="F2033" s="678" t="s">
        <v>1275</v>
      </c>
      <c r="G2033" s="678" t="s">
        <v>1274</v>
      </c>
      <c r="H2033" s="678" t="s">
        <v>1192</v>
      </c>
      <c r="I2033" s="678" t="s">
        <v>5731</v>
      </c>
    </row>
    <row r="2034" spans="5:9" s="677" customFormat="1" ht="30" x14ac:dyDescent="0.25">
      <c r="E2034" s="678" t="s">
        <v>5732</v>
      </c>
      <c r="F2034" s="678" t="s">
        <v>1275</v>
      </c>
      <c r="G2034" s="678" t="s">
        <v>1274</v>
      </c>
      <c r="H2034" s="678" t="s">
        <v>1197</v>
      </c>
      <c r="I2034" s="678" t="s">
        <v>5733</v>
      </c>
    </row>
    <row r="2035" spans="5:9" s="677" customFormat="1" x14ac:dyDescent="0.25">
      <c r="E2035" s="678" t="s">
        <v>5734</v>
      </c>
      <c r="F2035" s="678" t="s">
        <v>1275</v>
      </c>
      <c r="G2035" s="678" t="s">
        <v>1274</v>
      </c>
      <c r="H2035" s="678" t="s">
        <v>1312</v>
      </c>
      <c r="I2035" s="678" t="s">
        <v>5735</v>
      </c>
    </row>
    <row r="2036" spans="5:9" s="677" customFormat="1" x14ac:dyDescent="0.25">
      <c r="E2036" s="678" t="s">
        <v>5736</v>
      </c>
      <c r="F2036" s="678" t="s">
        <v>1275</v>
      </c>
      <c r="G2036" s="678" t="s">
        <v>1274</v>
      </c>
      <c r="H2036" s="678" t="s">
        <v>1314</v>
      </c>
      <c r="I2036" s="678" t="s">
        <v>5737</v>
      </c>
    </row>
    <row r="2037" spans="5:9" s="677" customFormat="1" x14ac:dyDescent="0.25">
      <c r="E2037" s="678" t="s">
        <v>5738</v>
      </c>
      <c r="F2037" s="678" t="s">
        <v>1275</v>
      </c>
      <c r="G2037" s="678" t="s">
        <v>1274</v>
      </c>
      <c r="H2037" s="678" t="s">
        <v>1316</v>
      </c>
      <c r="I2037" s="678" t="s">
        <v>5739</v>
      </c>
    </row>
    <row r="2038" spans="5:9" s="677" customFormat="1" ht="45" x14ac:dyDescent="0.25">
      <c r="E2038" s="678" t="s">
        <v>5740</v>
      </c>
      <c r="F2038" s="678" t="s">
        <v>1275</v>
      </c>
      <c r="G2038" s="678" t="s">
        <v>1274</v>
      </c>
      <c r="H2038" s="678" t="s">
        <v>1319</v>
      </c>
      <c r="I2038" s="678" t="s">
        <v>5741</v>
      </c>
    </row>
    <row r="2039" spans="5:9" s="677" customFormat="1" x14ac:dyDescent="0.25">
      <c r="E2039" s="678" t="s">
        <v>5742</v>
      </c>
      <c r="F2039" s="678" t="s">
        <v>1275</v>
      </c>
      <c r="G2039" s="678" t="s">
        <v>1274</v>
      </c>
      <c r="H2039" s="678" t="s">
        <v>1322</v>
      </c>
      <c r="I2039" s="678" t="s">
        <v>5743</v>
      </c>
    </row>
    <row r="2040" spans="5:9" s="677" customFormat="1" ht="45" x14ac:dyDescent="0.25">
      <c r="E2040" s="678" t="s">
        <v>5744</v>
      </c>
      <c r="F2040" s="678" t="s">
        <v>1275</v>
      </c>
      <c r="G2040" s="678" t="s">
        <v>1274</v>
      </c>
      <c r="H2040" s="678" t="s">
        <v>1325</v>
      </c>
      <c r="I2040" s="678" t="s">
        <v>5745</v>
      </c>
    </row>
    <row r="2041" spans="5:9" s="677" customFormat="1" ht="30" x14ac:dyDescent="0.25">
      <c r="E2041" s="678" t="s">
        <v>5746</v>
      </c>
      <c r="F2041" s="678" t="s">
        <v>1275</v>
      </c>
      <c r="G2041" s="678" t="s">
        <v>1274</v>
      </c>
      <c r="H2041" s="678" t="s">
        <v>1328</v>
      </c>
      <c r="I2041" s="678" t="s">
        <v>5747</v>
      </c>
    </row>
    <row r="2042" spans="5:9" s="677" customFormat="1" ht="30" x14ac:dyDescent="0.25">
      <c r="E2042" s="678" t="s">
        <v>5748</v>
      </c>
      <c r="F2042" s="678" t="s">
        <v>1275</v>
      </c>
      <c r="G2042" s="678" t="s">
        <v>1274</v>
      </c>
      <c r="H2042" s="678" t="s">
        <v>1331</v>
      </c>
      <c r="I2042" s="678" t="s">
        <v>5749</v>
      </c>
    </row>
    <row r="2043" spans="5:9" s="677" customFormat="1" ht="30" x14ac:dyDescent="0.25">
      <c r="E2043" s="678" t="s">
        <v>5750</v>
      </c>
      <c r="F2043" s="678" t="s">
        <v>1275</v>
      </c>
      <c r="G2043" s="678" t="s">
        <v>1274</v>
      </c>
      <c r="H2043" s="678" t="s">
        <v>1333</v>
      </c>
      <c r="I2043" s="678" t="s">
        <v>5751</v>
      </c>
    </row>
    <row r="2044" spans="5:9" s="677" customFormat="1" ht="30" x14ac:dyDescent="0.25">
      <c r="E2044" s="678" t="s">
        <v>5752</v>
      </c>
      <c r="F2044" s="678" t="s">
        <v>1275</v>
      </c>
      <c r="G2044" s="678" t="s">
        <v>1274</v>
      </c>
      <c r="H2044" s="678" t="s">
        <v>1336</v>
      </c>
      <c r="I2044" s="678" t="s">
        <v>5753</v>
      </c>
    </row>
    <row r="2045" spans="5:9" s="677" customFormat="1" ht="30" x14ac:dyDescent="0.25">
      <c r="E2045" s="678" t="s">
        <v>5754</v>
      </c>
      <c r="F2045" s="678" t="s">
        <v>1275</v>
      </c>
      <c r="G2045" s="678" t="s">
        <v>1274</v>
      </c>
      <c r="H2045" s="678" t="s">
        <v>1339</v>
      </c>
      <c r="I2045" s="678" t="s">
        <v>5755</v>
      </c>
    </row>
    <row r="2046" spans="5:9" s="677" customFormat="1" x14ac:dyDescent="0.25">
      <c r="E2046" s="678" t="s">
        <v>5756</v>
      </c>
      <c r="F2046" s="678" t="s">
        <v>1275</v>
      </c>
      <c r="G2046" s="678" t="s">
        <v>1274</v>
      </c>
      <c r="H2046" s="678" t="s">
        <v>1342</v>
      </c>
      <c r="I2046" s="678" t="s">
        <v>5757</v>
      </c>
    </row>
    <row r="2047" spans="5:9" s="677" customFormat="1" x14ac:dyDescent="0.25">
      <c r="E2047" s="678" t="s">
        <v>5758</v>
      </c>
      <c r="F2047" s="678" t="s">
        <v>1275</v>
      </c>
      <c r="G2047" s="678" t="s">
        <v>1274</v>
      </c>
      <c r="H2047" s="678" t="s">
        <v>1345</v>
      </c>
      <c r="I2047" s="678" t="s">
        <v>5759</v>
      </c>
    </row>
    <row r="2048" spans="5:9" s="677" customFormat="1" ht="30" x14ac:dyDescent="0.25">
      <c r="E2048" s="678" t="s">
        <v>5760</v>
      </c>
      <c r="F2048" s="678" t="s">
        <v>1275</v>
      </c>
      <c r="G2048" s="678" t="s">
        <v>1274</v>
      </c>
      <c r="H2048" s="678" t="s">
        <v>1348</v>
      </c>
      <c r="I2048" s="678" t="s">
        <v>5761</v>
      </c>
    </row>
    <row r="2049" spans="5:9" s="677" customFormat="1" ht="30" x14ac:dyDescent="0.25">
      <c r="E2049" s="678" t="s">
        <v>5762</v>
      </c>
      <c r="F2049" s="678" t="s">
        <v>1275</v>
      </c>
      <c r="G2049" s="678" t="s">
        <v>1274</v>
      </c>
      <c r="H2049" s="678" t="s">
        <v>1351</v>
      </c>
      <c r="I2049" s="678" t="s">
        <v>5763</v>
      </c>
    </row>
    <row r="2050" spans="5:9" s="677" customFormat="1" x14ac:dyDescent="0.25">
      <c r="E2050" s="678" t="s">
        <v>5764</v>
      </c>
      <c r="F2050" s="678" t="s">
        <v>1275</v>
      </c>
      <c r="G2050" s="678" t="s">
        <v>1274</v>
      </c>
      <c r="H2050" s="678" t="s">
        <v>1354</v>
      </c>
      <c r="I2050" s="678" t="s">
        <v>2789</v>
      </c>
    </row>
    <row r="2051" spans="5:9" s="677" customFormat="1" x14ac:dyDescent="0.25">
      <c r="E2051" s="678" t="s">
        <v>5765</v>
      </c>
      <c r="F2051" s="678" t="s">
        <v>1275</v>
      </c>
      <c r="G2051" s="678" t="s">
        <v>1274</v>
      </c>
      <c r="H2051" s="678" t="s">
        <v>1357</v>
      </c>
      <c r="I2051" s="678" t="s">
        <v>5766</v>
      </c>
    </row>
    <row r="2052" spans="5:9" s="677" customFormat="1" x14ac:dyDescent="0.25">
      <c r="E2052" s="678" t="s">
        <v>5767</v>
      </c>
      <c r="F2052" s="678" t="s">
        <v>1275</v>
      </c>
      <c r="G2052" s="678" t="s">
        <v>1274</v>
      </c>
      <c r="H2052" s="678" t="s">
        <v>1360</v>
      </c>
      <c r="I2052" s="678" t="s">
        <v>5768</v>
      </c>
    </row>
    <row r="2053" spans="5:9" s="677" customFormat="1" x14ac:dyDescent="0.25">
      <c r="E2053" s="678" t="s">
        <v>5769</v>
      </c>
      <c r="F2053" s="678" t="s">
        <v>1275</v>
      </c>
      <c r="G2053" s="678" t="s">
        <v>1274</v>
      </c>
      <c r="H2053" s="678" t="s">
        <v>1363</v>
      </c>
      <c r="I2053" s="678" t="s">
        <v>5770</v>
      </c>
    </row>
    <row r="2054" spans="5:9" s="677" customFormat="1" ht="30" x14ac:dyDescent="0.25">
      <c r="E2054" s="678" t="s">
        <v>5771</v>
      </c>
      <c r="F2054" s="678" t="s">
        <v>1275</v>
      </c>
      <c r="G2054" s="678" t="s">
        <v>1274</v>
      </c>
      <c r="H2054" s="678" t="s">
        <v>1366</v>
      </c>
      <c r="I2054" s="678" t="s">
        <v>5772</v>
      </c>
    </row>
    <row r="2055" spans="5:9" s="677" customFormat="1" x14ac:dyDescent="0.25">
      <c r="E2055" s="678" t="s">
        <v>5773</v>
      </c>
      <c r="F2055" s="678" t="s">
        <v>1275</v>
      </c>
      <c r="G2055" s="678" t="s">
        <v>1274</v>
      </c>
      <c r="H2055" s="678" t="s">
        <v>1369</v>
      </c>
      <c r="I2055" s="678" t="s">
        <v>5774</v>
      </c>
    </row>
    <row r="2056" spans="5:9" s="677" customFormat="1" x14ac:dyDescent="0.25">
      <c r="E2056" s="678" t="s">
        <v>5775</v>
      </c>
      <c r="F2056" s="678" t="s">
        <v>1275</v>
      </c>
      <c r="G2056" s="678" t="s">
        <v>1274</v>
      </c>
      <c r="H2056" s="678" t="s">
        <v>1372</v>
      </c>
      <c r="I2056" s="678" t="s">
        <v>1274</v>
      </c>
    </row>
    <row r="2057" spans="5:9" s="677" customFormat="1" x14ac:dyDescent="0.25">
      <c r="E2057" s="678" t="s">
        <v>5776</v>
      </c>
      <c r="F2057" s="678" t="s">
        <v>1275</v>
      </c>
      <c r="G2057" s="678" t="s">
        <v>1274</v>
      </c>
      <c r="H2057" s="678" t="s">
        <v>1375</v>
      </c>
      <c r="I2057" s="678" t="s">
        <v>5218</v>
      </c>
    </row>
    <row r="2058" spans="5:9" s="677" customFormat="1" x14ac:dyDescent="0.25">
      <c r="E2058" s="678" t="s">
        <v>5777</v>
      </c>
      <c r="F2058" s="678" t="s">
        <v>1275</v>
      </c>
      <c r="G2058" s="678" t="s">
        <v>1274</v>
      </c>
      <c r="H2058" s="678" t="s">
        <v>1378</v>
      </c>
      <c r="I2058" s="678" t="s">
        <v>5778</v>
      </c>
    </row>
    <row r="2059" spans="5:9" s="677" customFormat="1" x14ac:dyDescent="0.25">
      <c r="E2059" s="678" t="s">
        <v>5779</v>
      </c>
      <c r="F2059" s="678" t="s">
        <v>1275</v>
      </c>
      <c r="G2059" s="678" t="s">
        <v>1274</v>
      </c>
      <c r="H2059" s="678" t="s">
        <v>1381</v>
      </c>
      <c r="I2059" s="678" t="s">
        <v>5780</v>
      </c>
    </row>
    <row r="2060" spans="5:9" s="677" customFormat="1" ht="45" x14ac:dyDescent="0.25">
      <c r="E2060" s="678" t="s">
        <v>5781</v>
      </c>
      <c r="F2060" s="678" t="s">
        <v>1275</v>
      </c>
      <c r="G2060" s="678" t="s">
        <v>1274</v>
      </c>
      <c r="H2060" s="678" t="s">
        <v>1384</v>
      </c>
      <c r="I2060" s="678" t="s">
        <v>5782</v>
      </c>
    </row>
    <row r="2061" spans="5:9" s="677" customFormat="1" x14ac:dyDescent="0.25">
      <c r="E2061" s="678" t="s">
        <v>5783</v>
      </c>
      <c r="F2061" s="678" t="s">
        <v>1275</v>
      </c>
      <c r="G2061" s="678" t="s">
        <v>1274</v>
      </c>
      <c r="H2061" s="678" t="s">
        <v>1387</v>
      </c>
      <c r="I2061" s="678" t="s">
        <v>5784</v>
      </c>
    </row>
    <row r="2062" spans="5:9" s="677" customFormat="1" x14ac:dyDescent="0.25">
      <c r="E2062" s="678" t="s">
        <v>5785</v>
      </c>
      <c r="F2062" s="678" t="s">
        <v>1275</v>
      </c>
      <c r="G2062" s="678" t="s">
        <v>1274</v>
      </c>
      <c r="H2062" s="678" t="s">
        <v>1485</v>
      </c>
      <c r="I2062" s="678" t="s">
        <v>5786</v>
      </c>
    </row>
    <row r="2063" spans="5:9" s="677" customFormat="1" x14ac:dyDescent="0.25">
      <c r="E2063" s="678" t="s">
        <v>5787</v>
      </c>
      <c r="F2063" s="678" t="s">
        <v>1275</v>
      </c>
      <c r="G2063" s="678" t="s">
        <v>1274</v>
      </c>
      <c r="H2063" s="678" t="s">
        <v>1488</v>
      </c>
      <c r="I2063" s="678" t="s">
        <v>5788</v>
      </c>
    </row>
    <row r="2064" spans="5:9" s="677" customFormat="1" ht="30" x14ac:dyDescent="0.25">
      <c r="E2064" s="678" t="s">
        <v>5789</v>
      </c>
      <c r="F2064" s="678" t="s">
        <v>1275</v>
      </c>
      <c r="G2064" s="678" t="s">
        <v>1274</v>
      </c>
      <c r="H2064" s="678" t="s">
        <v>1491</v>
      </c>
      <c r="I2064" s="678" t="s">
        <v>5790</v>
      </c>
    </row>
    <row r="2065" spans="1:9" s="677" customFormat="1" x14ac:dyDescent="0.25">
      <c r="E2065" s="678" t="s">
        <v>5791</v>
      </c>
      <c r="F2065" s="678" t="s">
        <v>1275</v>
      </c>
      <c r="G2065" s="678" t="s">
        <v>1274</v>
      </c>
      <c r="H2065" s="678" t="s">
        <v>1494</v>
      </c>
      <c r="I2065" s="678" t="s">
        <v>5792</v>
      </c>
    </row>
    <row r="2066" spans="1:9" s="677" customFormat="1" x14ac:dyDescent="0.25">
      <c r="E2066" s="678" t="s">
        <v>5793</v>
      </c>
      <c r="F2066" s="678" t="s">
        <v>1275</v>
      </c>
      <c r="G2066" s="678" t="s">
        <v>1274</v>
      </c>
      <c r="H2066" s="678" t="s">
        <v>1497</v>
      </c>
      <c r="I2066" s="678" t="s">
        <v>5794</v>
      </c>
    </row>
    <row r="2067" spans="1:9" s="677" customFormat="1" x14ac:dyDescent="0.25">
      <c r="E2067" s="678" t="s">
        <v>5795</v>
      </c>
      <c r="F2067" s="678" t="s">
        <v>1275</v>
      </c>
      <c r="G2067" s="678" t="s">
        <v>1274</v>
      </c>
      <c r="H2067" s="678" t="s">
        <v>1500</v>
      </c>
      <c r="I2067" s="678" t="s">
        <v>5796</v>
      </c>
    </row>
    <row r="2068" spans="1:9" s="482" customFormat="1" x14ac:dyDescent="0.25">
      <c r="E2068" s="674" t="s">
        <v>5797</v>
      </c>
      <c r="F2068" s="674" t="s">
        <v>1275</v>
      </c>
      <c r="G2068" s="674" t="s">
        <v>1274</v>
      </c>
      <c r="H2068" s="674" t="s">
        <v>1503</v>
      </c>
      <c r="I2068" s="674" t="s">
        <v>1872</v>
      </c>
    </row>
    <row r="2069" spans="1:9" s="482" customFormat="1" x14ac:dyDescent="0.25">
      <c r="E2069" s="674" t="s">
        <v>5798</v>
      </c>
      <c r="F2069" s="674" t="s">
        <v>1275</v>
      </c>
      <c r="G2069" s="674" t="s">
        <v>1274</v>
      </c>
      <c r="H2069" s="674" t="s">
        <v>1506</v>
      </c>
      <c r="I2069" s="674" t="s">
        <v>2242</v>
      </c>
    </row>
    <row r="2070" spans="1:9" s="482" customFormat="1" x14ac:dyDescent="0.25">
      <c r="A2070"/>
      <c r="B2070"/>
      <c r="C2070"/>
      <c r="D2070"/>
      <c r="E2070" s="674" t="s">
        <v>5799</v>
      </c>
      <c r="F2070" s="674" t="s">
        <v>1275</v>
      </c>
      <c r="G2070" s="674" t="s">
        <v>1274</v>
      </c>
      <c r="H2070" s="674" t="s">
        <v>1509</v>
      </c>
      <c r="I2070" s="674" t="s">
        <v>2961</v>
      </c>
    </row>
    <row r="2071" spans="1:9" x14ac:dyDescent="0.25">
      <c r="E2071" s="674" t="s">
        <v>5800</v>
      </c>
      <c r="F2071" s="674" t="s">
        <v>1275</v>
      </c>
      <c r="G2071" s="674" t="s">
        <v>1274</v>
      </c>
      <c r="H2071" s="674" t="s">
        <v>1512</v>
      </c>
      <c r="I2071" s="674" t="s">
        <v>5801</v>
      </c>
    </row>
    <row r="2072" spans="1:9" x14ac:dyDescent="0.25">
      <c r="E2072" s="674" t="s">
        <v>5802</v>
      </c>
      <c r="F2072" s="674" t="s">
        <v>1275</v>
      </c>
      <c r="G2072" s="674" t="s">
        <v>1274</v>
      </c>
      <c r="H2072" s="674" t="s">
        <v>1514</v>
      </c>
      <c r="I2072" s="674" t="s">
        <v>5803</v>
      </c>
    </row>
    <row r="2073" spans="1:9" x14ac:dyDescent="0.25">
      <c r="E2073" s="674" t="s">
        <v>5804</v>
      </c>
      <c r="F2073" s="674" t="s">
        <v>1275</v>
      </c>
      <c r="G2073" s="674" t="s">
        <v>1274</v>
      </c>
      <c r="H2073" s="674" t="s">
        <v>1517</v>
      </c>
      <c r="I2073" s="674" t="s">
        <v>5805</v>
      </c>
    </row>
    <row r="2074" spans="1:9" x14ac:dyDescent="0.25">
      <c r="E2074" s="674" t="s">
        <v>5806</v>
      </c>
      <c r="F2074" s="674" t="s">
        <v>1275</v>
      </c>
      <c r="G2074" s="674" t="s">
        <v>1274</v>
      </c>
      <c r="H2074" s="674" t="s">
        <v>1520</v>
      </c>
      <c r="I2074" s="674" t="s">
        <v>5807</v>
      </c>
    </row>
    <row r="2075" spans="1:9" x14ac:dyDescent="0.25">
      <c r="E2075" s="674" t="s">
        <v>5808</v>
      </c>
      <c r="F2075" s="674" t="s">
        <v>1275</v>
      </c>
      <c r="G2075" s="674" t="s">
        <v>1274</v>
      </c>
      <c r="H2075" s="674" t="s">
        <v>1523</v>
      </c>
      <c r="I2075" s="674" t="s">
        <v>5809</v>
      </c>
    </row>
    <row r="2076" spans="1:9" x14ac:dyDescent="0.25">
      <c r="E2076" s="674" t="s">
        <v>5810</v>
      </c>
      <c r="F2076" s="674" t="s">
        <v>1275</v>
      </c>
      <c r="G2076" s="674" t="s">
        <v>1274</v>
      </c>
      <c r="H2076" s="674" t="s">
        <v>1526</v>
      </c>
      <c r="I2076" s="674" t="s">
        <v>5811</v>
      </c>
    </row>
    <row r="2077" spans="1:9" x14ac:dyDescent="0.25">
      <c r="E2077" s="674" t="s">
        <v>5812</v>
      </c>
      <c r="F2077" s="674" t="s">
        <v>1275</v>
      </c>
      <c r="G2077" s="674" t="s">
        <v>1274</v>
      </c>
      <c r="H2077" s="674" t="s">
        <v>1529</v>
      </c>
      <c r="I2077" s="674" t="s">
        <v>5813</v>
      </c>
    </row>
    <row r="2078" spans="1:9" x14ac:dyDescent="0.25">
      <c r="E2078" s="674" t="s">
        <v>5814</v>
      </c>
      <c r="F2078" s="674" t="s">
        <v>1275</v>
      </c>
      <c r="G2078" s="674" t="s">
        <v>1274</v>
      </c>
      <c r="H2078" s="674" t="s">
        <v>1532</v>
      </c>
      <c r="I2078" s="674" t="s">
        <v>5815</v>
      </c>
    </row>
    <row r="2079" spans="1:9" x14ac:dyDescent="0.25">
      <c r="E2079" s="674" t="s">
        <v>5816</v>
      </c>
      <c r="F2079" s="674" t="s">
        <v>1275</v>
      </c>
      <c r="G2079" s="674" t="s">
        <v>1274</v>
      </c>
      <c r="H2079" s="674" t="s">
        <v>1535</v>
      </c>
      <c r="I2079" s="674" t="s">
        <v>5817</v>
      </c>
    </row>
    <row r="2080" spans="1:9" x14ac:dyDescent="0.25">
      <c r="E2080" s="674" t="s">
        <v>5818</v>
      </c>
      <c r="F2080" s="674" t="s">
        <v>1275</v>
      </c>
      <c r="G2080" s="674" t="s">
        <v>1274</v>
      </c>
      <c r="H2080" s="674" t="s">
        <v>1538</v>
      </c>
      <c r="I2080" s="674" t="s">
        <v>5819</v>
      </c>
    </row>
    <row r="2081" spans="5:9" x14ac:dyDescent="0.25">
      <c r="E2081" s="674" t="s">
        <v>5820</v>
      </c>
      <c r="F2081" s="674" t="s">
        <v>1275</v>
      </c>
      <c r="G2081" s="674" t="s">
        <v>1274</v>
      </c>
      <c r="H2081" s="674" t="s">
        <v>1541</v>
      </c>
      <c r="I2081" s="674" t="s">
        <v>5821</v>
      </c>
    </row>
    <row r="2082" spans="5:9" x14ac:dyDescent="0.25">
      <c r="E2082" s="674" t="s">
        <v>5822</v>
      </c>
      <c r="F2082" s="674" t="s">
        <v>1275</v>
      </c>
      <c r="G2082" s="674" t="s">
        <v>1274</v>
      </c>
      <c r="H2082" s="674" t="s">
        <v>1544</v>
      </c>
      <c r="I2082" s="674" t="s">
        <v>5823</v>
      </c>
    </row>
    <row r="2083" spans="5:9" x14ac:dyDescent="0.25">
      <c r="E2083" s="674" t="s">
        <v>5824</v>
      </c>
      <c r="F2083" s="674" t="s">
        <v>1275</v>
      </c>
      <c r="G2083" s="674" t="s">
        <v>1274</v>
      </c>
      <c r="H2083" s="674" t="s">
        <v>1547</v>
      </c>
      <c r="I2083" s="674" t="s">
        <v>5825</v>
      </c>
    </row>
    <row r="2084" spans="5:9" x14ac:dyDescent="0.25">
      <c r="E2084" s="674" t="s">
        <v>5826</v>
      </c>
      <c r="F2084" s="674" t="s">
        <v>1279</v>
      </c>
      <c r="G2084" s="674" t="s">
        <v>1278</v>
      </c>
      <c r="H2084" s="674" t="s">
        <v>1146</v>
      </c>
      <c r="I2084" s="674" t="s">
        <v>4857</v>
      </c>
    </row>
    <row r="2085" spans="5:9" x14ac:dyDescent="0.25">
      <c r="E2085" s="674" t="s">
        <v>5827</v>
      </c>
      <c r="F2085" s="674" t="s">
        <v>1279</v>
      </c>
      <c r="G2085" s="674" t="s">
        <v>1278</v>
      </c>
      <c r="H2085" s="674" t="s">
        <v>1148</v>
      </c>
      <c r="I2085" s="674" t="s">
        <v>2202</v>
      </c>
    </row>
    <row r="2086" spans="5:9" x14ac:dyDescent="0.25">
      <c r="E2086" s="674" t="s">
        <v>5828</v>
      </c>
      <c r="F2086" s="674" t="s">
        <v>1279</v>
      </c>
      <c r="G2086" s="674" t="s">
        <v>1278</v>
      </c>
      <c r="H2086" s="674" t="s">
        <v>1154</v>
      </c>
      <c r="I2086" s="674" t="s">
        <v>5829</v>
      </c>
    </row>
    <row r="2087" spans="5:9" x14ac:dyDescent="0.25">
      <c r="E2087" s="674" t="s">
        <v>5830</v>
      </c>
      <c r="F2087" s="674" t="s">
        <v>1279</v>
      </c>
      <c r="G2087" s="674" t="s">
        <v>1278</v>
      </c>
      <c r="H2087" s="674" t="s">
        <v>1160</v>
      </c>
      <c r="I2087" s="674" t="s">
        <v>2206</v>
      </c>
    </row>
    <row r="2088" spans="5:9" x14ac:dyDescent="0.25">
      <c r="E2088" s="674" t="s">
        <v>5831</v>
      </c>
      <c r="F2088" s="674" t="s">
        <v>1279</v>
      </c>
      <c r="G2088" s="674" t="s">
        <v>1278</v>
      </c>
      <c r="H2088" s="674" t="s">
        <v>1165</v>
      </c>
      <c r="I2088" s="674" t="s">
        <v>5832</v>
      </c>
    </row>
    <row r="2089" spans="5:9" x14ac:dyDescent="0.25">
      <c r="E2089" s="674" t="s">
        <v>5833</v>
      </c>
      <c r="F2089" s="674" t="s">
        <v>1279</v>
      </c>
      <c r="G2089" s="674" t="s">
        <v>1278</v>
      </c>
      <c r="H2089" s="674" t="s">
        <v>1171</v>
      </c>
      <c r="I2089" s="674" t="s">
        <v>5834</v>
      </c>
    </row>
    <row r="2090" spans="5:9" x14ac:dyDescent="0.25">
      <c r="E2090" s="674" t="s">
        <v>5835</v>
      </c>
      <c r="F2090" s="674" t="s">
        <v>1279</v>
      </c>
      <c r="G2090" s="674" t="s">
        <v>1278</v>
      </c>
      <c r="H2090" s="674" t="s">
        <v>1176</v>
      </c>
      <c r="I2090" s="674" t="s">
        <v>5836</v>
      </c>
    </row>
    <row r="2091" spans="5:9" x14ac:dyDescent="0.25">
      <c r="E2091" s="674" t="s">
        <v>5837</v>
      </c>
      <c r="F2091" s="674" t="s">
        <v>1279</v>
      </c>
      <c r="G2091" s="674" t="s">
        <v>1278</v>
      </c>
      <c r="H2091" s="674" t="s">
        <v>1181</v>
      </c>
      <c r="I2091" s="674" t="s">
        <v>5838</v>
      </c>
    </row>
    <row r="2092" spans="5:9" x14ac:dyDescent="0.25">
      <c r="E2092" s="674" t="s">
        <v>5839</v>
      </c>
      <c r="F2092" s="674" t="s">
        <v>1279</v>
      </c>
      <c r="G2092" s="674" t="s">
        <v>1278</v>
      </c>
      <c r="H2092" s="674" t="s">
        <v>1186</v>
      </c>
      <c r="I2092" s="674" t="s">
        <v>5840</v>
      </c>
    </row>
    <row r="2093" spans="5:9" x14ac:dyDescent="0.25">
      <c r="E2093" s="674" t="s">
        <v>5841</v>
      </c>
      <c r="F2093" s="674" t="s">
        <v>1279</v>
      </c>
      <c r="G2093" s="674" t="s">
        <v>1278</v>
      </c>
      <c r="H2093" s="674" t="s">
        <v>1192</v>
      </c>
      <c r="I2093" s="674" t="s">
        <v>5842</v>
      </c>
    </row>
    <row r="2094" spans="5:9" x14ac:dyDescent="0.25">
      <c r="E2094" s="674" t="s">
        <v>5843</v>
      </c>
      <c r="F2094" s="674" t="s">
        <v>1279</v>
      </c>
      <c r="G2094" s="674" t="s">
        <v>1278</v>
      </c>
      <c r="H2094" s="674" t="s">
        <v>1197</v>
      </c>
      <c r="I2094" s="674" t="s">
        <v>5844</v>
      </c>
    </row>
    <row r="2095" spans="5:9" x14ac:dyDescent="0.25">
      <c r="E2095" s="674" t="s">
        <v>5845</v>
      </c>
      <c r="F2095" s="674" t="s">
        <v>1279</v>
      </c>
      <c r="G2095" s="674" t="s">
        <v>1278</v>
      </c>
      <c r="H2095" s="674" t="s">
        <v>1312</v>
      </c>
      <c r="I2095" s="674" t="s">
        <v>5846</v>
      </c>
    </row>
    <row r="2096" spans="5:9" x14ac:dyDescent="0.25">
      <c r="E2096" s="674" t="s">
        <v>5847</v>
      </c>
      <c r="F2096" s="674" t="s">
        <v>1279</v>
      </c>
      <c r="G2096" s="674" t="s">
        <v>1278</v>
      </c>
      <c r="H2096" s="674" t="s">
        <v>1314</v>
      </c>
      <c r="I2096" s="674" t="s">
        <v>5848</v>
      </c>
    </row>
    <row r="2097" spans="5:9" x14ac:dyDescent="0.25">
      <c r="E2097" s="674" t="s">
        <v>5849</v>
      </c>
      <c r="F2097" s="674" t="s">
        <v>1279</v>
      </c>
      <c r="G2097" s="674" t="s">
        <v>1278</v>
      </c>
      <c r="H2097" s="674" t="s">
        <v>1316</v>
      </c>
      <c r="I2097" s="674" t="s">
        <v>5850</v>
      </c>
    </row>
    <row r="2098" spans="5:9" x14ac:dyDescent="0.25">
      <c r="E2098" s="674" t="s">
        <v>5851</v>
      </c>
      <c r="F2098" s="674" t="s">
        <v>1279</v>
      </c>
      <c r="G2098" s="674" t="s">
        <v>1278</v>
      </c>
      <c r="H2098" s="674" t="s">
        <v>1319</v>
      </c>
      <c r="I2098" s="674" t="s">
        <v>5852</v>
      </c>
    </row>
    <row r="2099" spans="5:9" x14ac:dyDescent="0.25">
      <c r="E2099" s="674" t="s">
        <v>5853</v>
      </c>
      <c r="F2099" s="674" t="s">
        <v>1279</v>
      </c>
      <c r="G2099" s="674" t="s">
        <v>1278</v>
      </c>
      <c r="H2099" s="674" t="s">
        <v>1322</v>
      </c>
      <c r="I2099" s="674" t="s">
        <v>5854</v>
      </c>
    </row>
    <row r="2100" spans="5:9" x14ac:dyDescent="0.25">
      <c r="E2100" s="674" t="s">
        <v>5855</v>
      </c>
      <c r="F2100" s="674" t="s">
        <v>1279</v>
      </c>
      <c r="G2100" s="674" t="s">
        <v>1278</v>
      </c>
      <c r="H2100" s="674" t="s">
        <v>1325</v>
      </c>
      <c r="I2100" s="674" t="s">
        <v>5856</v>
      </c>
    </row>
    <row r="2101" spans="5:9" x14ac:dyDescent="0.25">
      <c r="E2101" s="674" t="s">
        <v>5857</v>
      </c>
      <c r="F2101" s="674" t="s">
        <v>1279</v>
      </c>
      <c r="G2101" s="674" t="s">
        <v>1278</v>
      </c>
      <c r="H2101" s="674" t="s">
        <v>1328</v>
      </c>
      <c r="I2101" s="674" t="s">
        <v>2877</v>
      </c>
    </row>
    <row r="2102" spans="5:9" x14ac:dyDescent="0.25">
      <c r="E2102" s="674" t="s">
        <v>5858</v>
      </c>
      <c r="F2102" s="674" t="s">
        <v>1279</v>
      </c>
      <c r="G2102" s="674" t="s">
        <v>1278</v>
      </c>
      <c r="H2102" s="674" t="s">
        <v>1331</v>
      </c>
      <c r="I2102" s="674" t="s">
        <v>5859</v>
      </c>
    </row>
    <row r="2103" spans="5:9" x14ac:dyDescent="0.25">
      <c r="E2103" s="674" t="s">
        <v>5860</v>
      </c>
      <c r="F2103" s="674" t="s">
        <v>1279</v>
      </c>
      <c r="G2103" s="674" t="s">
        <v>1278</v>
      </c>
      <c r="H2103" s="674" t="s">
        <v>1333</v>
      </c>
      <c r="I2103" s="674" t="s">
        <v>5861</v>
      </c>
    </row>
    <row r="2104" spans="5:9" x14ac:dyDescent="0.25">
      <c r="E2104" s="674" t="s">
        <v>5862</v>
      </c>
      <c r="F2104" s="674" t="s">
        <v>1279</v>
      </c>
      <c r="G2104" s="674" t="s">
        <v>1278</v>
      </c>
      <c r="H2104" s="674" t="s">
        <v>1336</v>
      </c>
      <c r="I2104" s="674" t="s">
        <v>2394</v>
      </c>
    </row>
    <row r="2105" spans="5:9" x14ac:dyDescent="0.25">
      <c r="E2105" s="674" t="s">
        <v>5863</v>
      </c>
      <c r="F2105" s="674" t="s">
        <v>1279</v>
      </c>
      <c r="G2105" s="674" t="s">
        <v>1278</v>
      </c>
      <c r="H2105" s="674" t="s">
        <v>1339</v>
      </c>
      <c r="I2105" s="674" t="s">
        <v>5864</v>
      </c>
    </row>
    <row r="2106" spans="5:9" x14ac:dyDescent="0.25">
      <c r="E2106" s="674" t="s">
        <v>5865</v>
      </c>
      <c r="F2106" s="674" t="s">
        <v>1279</v>
      </c>
      <c r="G2106" s="674" t="s">
        <v>1278</v>
      </c>
      <c r="H2106" s="674" t="s">
        <v>1342</v>
      </c>
      <c r="I2106" s="674" t="s">
        <v>5866</v>
      </c>
    </row>
    <row r="2107" spans="5:9" x14ac:dyDescent="0.25">
      <c r="E2107" s="674" t="s">
        <v>5867</v>
      </c>
      <c r="F2107" s="674" t="s">
        <v>1279</v>
      </c>
      <c r="G2107" s="674" t="s">
        <v>1278</v>
      </c>
      <c r="H2107" s="674" t="s">
        <v>1345</v>
      </c>
      <c r="I2107" s="674" t="s">
        <v>5868</v>
      </c>
    </row>
    <row r="2108" spans="5:9" x14ac:dyDescent="0.25">
      <c r="E2108" s="674" t="s">
        <v>5869</v>
      </c>
      <c r="F2108" s="674" t="s">
        <v>1279</v>
      </c>
      <c r="G2108" s="674" t="s">
        <v>1278</v>
      </c>
      <c r="H2108" s="674" t="s">
        <v>1348</v>
      </c>
      <c r="I2108" s="674" t="s">
        <v>5870</v>
      </c>
    </row>
    <row r="2109" spans="5:9" x14ac:dyDescent="0.25">
      <c r="E2109" s="674" t="s">
        <v>5871</v>
      </c>
      <c r="F2109" s="674" t="s">
        <v>1279</v>
      </c>
      <c r="G2109" s="674" t="s">
        <v>1278</v>
      </c>
      <c r="H2109" s="674" t="s">
        <v>1351</v>
      </c>
      <c r="I2109" s="674" t="s">
        <v>5872</v>
      </c>
    </row>
    <row r="2110" spans="5:9" x14ac:dyDescent="0.25">
      <c r="E2110" s="674" t="s">
        <v>5873</v>
      </c>
      <c r="F2110" s="674" t="s">
        <v>1279</v>
      </c>
      <c r="G2110" s="674" t="s">
        <v>1278</v>
      </c>
      <c r="H2110" s="674" t="s">
        <v>1354</v>
      </c>
      <c r="I2110" s="674" t="s">
        <v>1872</v>
      </c>
    </row>
    <row r="2111" spans="5:9" x14ac:dyDescent="0.25">
      <c r="E2111" s="674" t="s">
        <v>5874</v>
      </c>
      <c r="F2111" s="674" t="s">
        <v>1279</v>
      </c>
      <c r="G2111" s="674" t="s">
        <v>1278</v>
      </c>
      <c r="H2111" s="674" t="s">
        <v>1357</v>
      </c>
      <c r="I2111" s="674" t="s">
        <v>5875</v>
      </c>
    </row>
    <row r="2112" spans="5:9" x14ac:dyDescent="0.25">
      <c r="E2112" s="674" t="s">
        <v>5876</v>
      </c>
      <c r="F2112" s="674" t="s">
        <v>1279</v>
      </c>
      <c r="G2112" s="674" t="s">
        <v>1278</v>
      </c>
      <c r="H2112" s="674" t="s">
        <v>1360</v>
      </c>
      <c r="I2112" s="674" t="s">
        <v>5877</v>
      </c>
    </row>
    <row r="2113" spans="5:9" x14ac:dyDescent="0.25">
      <c r="E2113" s="674" t="s">
        <v>5878</v>
      </c>
      <c r="F2113" s="674" t="s">
        <v>1279</v>
      </c>
      <c r="G2113" s="674" t="s">
        <v>1278</v>
      </c>
      <c r="H2113" s="674" t="s">
        <v>1363</v>
      </c>
      <c r="I2113" s="674" t="s">
        <v>5879</v>
      </c>
    </row>
    <row r="2114" spans="5:9" x14ac:dyDescent="0.25">
      <c r="E2114" s="674" t="s">
        <v>5880</v>
      </c>
      <c r="F2114" s="674" t="s">
        <v>1279</v>
      </c>
      <c r="G2114" s="674" t="s">
        <v>1278</v>
      </c>
      <c r="H2114" s="674" t="s">
        <v>1366</v>
      </c>
      <c r="I2114" s="674" t="s">
        <v>5881</v>
      </c>
    </row>
    <row r="2115" spans="5:9" x14ac:dyDescent="0.25">
      <c r="E2115" s="674" t="s">
        <v>5882</v>
      </c>
      <c r="F2115" s="674" t="s">
        <v>1279</v>
      </c>
      <c r="G2115" s="674" t="s">
        <v>1278</v>
      </c>
      <c r="H2115" s="674" t="s">
        <v>1369</v>
      </c>
      <c r="I2115" s="674" t="s">
        <v>5883</v>
      </c>
    </row>
    <row r="2116" spans="5:9" x14ac:dyDescent="0.25">
      <c r="E2116" s="674" t="s">
        <v>5884</v>
      </c>
      <c r="F2116" s="674" t="s">
        <v>1279</v>
      </c>
      <c r="G2116" s="674" t="s">
        <v>1278</v>
      </c>
      <c r="H2116" s="674" t="s">
        <v>1372</v>
      </c>
      <c r="I2116" s="674" t="s">
        <v>5885</v>
      </c>
    </row>
    <row r="2117" spans="5:9" x14ac:dyDescent="0.25">
      <c r="E2117" s="674" t="s">
        <v>5886</v>
      </c>
      <c r="F2117" s="674" t="s">
        <v>1279</v>
      </c>
      <c r="G2117" s="674" t="s">
        <v>1278</v>
      </c>
      <c r="H2117" s="674" t="s">
        <v>1375</v>
      </c>
      <c r="I2117" s="674" t="s">
        <v>5887</v>
      </c>
    </row>
    <row r="2118" spans="5:9" x14ac:dyDescent="0.25">
      <c r="E2118" s="674" t="s">
        <v>5888</v>
      </c>
      <c r="F2118" s="674" t="s">
        <v>1279</v>
      </c>
      <c r="G2118" s="674" t="s">
        <v>1278</v>
      </c>
      <c r="H2118" s="674" t="s">
        <v>1378</v>
      </c>
      <c r="I2118" s="674" t="s">
        <v>5889</v>
      </c>
    </row>
    <row r="2119" spans="5:9" x14ac:dyDescent="0.25">
      <c r="E2119" s="674" t="s">
        <v>5890</v>
      </c>
      <c r="F2119" s="674" t="s">
        <v>1279</v>
      </c>
      <c r="G2119" s="674" t="s">
        <v>1278</v>
      </c>
      <c r="H2119" s="674" t="s">
        <v>1381</v>
      </c>
      <c r="I2119" s="674" t="s">
        <v>5891</v>
      </c>
    </row>
    <row r="2120" spans="5:9" x14ac:dyDescent="0.25">
      <c r="E2120" s="674" t="s">
        <v>5892</v>
      </c>
      <c r="F2120" s="674" t="s">
        <v>1279</v>
      </c>
      <c r="G2120" s="674" t="s">
        <v>1278</v>
      </c>
      <c r="H2120" s="674" t="s">
        <v>1384</v>
      </c>
      <c r="I2120" s="674" t="s">
        <v>5893</v>
      </c>
    </row>
    <row r="2121" spans="5:9" x14ac:dyDescent="0.25">
      <c r="E2121" s="674" t="s">
        <v>5894</v>
      </c>
      <c r="F2121" s="674" t="s">
        <v>1279</v>
      </c>
      <c r="G2121" s="674" t="s">
        <v>1278</v>
      </c>
      <c r="H2121" s="674" t="s">
        <v>1387</v>
      </c>
      <c r="I2121" s="674" t="s">
        <v>4913</v>
      </c>
    </row>
    <row r="2122" spans="5:9" x14ac:dyDescent="0.25">
      <c r="E2122" s="674" t="s">
        <v>5895</v>
      </c>
      <c r="F2122" s="674" t="s">
        <v>1279</v>
      </c>
      <c r="G2122" s="674" t="s">
        <v>1278</v>
      </c>
      <c r="H2122" s="674" t="s">
        <v>1485</v>
      </c>
      <c r="I2122" s="674" t="s">
        <v>5896</v>
      </c>
    </row>
    <row r="2123" spans="5:9" x14ac:dyDescent="0.25">
      <c r="E2123" s="674" t="s">
        <v>5897</v>
      </c>
      <c r="F2123" s="674" t="s">
        <v>1279</v>
      </c>
      <c r="G2123" s="674" t="s">
        <v>1278</v>
      </c>
      <c r="H2123" s="674" t="s">
        <v>1488</v>
      </c>
      <c r="I2123" s="674" t="s">
        <v>5898</v>
      </c>
    </row>
    <row r="2124" spans="5:9" x14ac:dyDescent="0.25">
      <c r="E2124" s="674" t="s">
        <v>5899</v>
      </c>
      <c r="F2124" s="674" t="s">
        <v>1279</v>
      </c>
      <c r="G2124" s="674" t="s">
        <v>1278</v>
      </c>
      <c r="H2124" s="674" t="s">
        <v>1491</v>
      </c>
      <c r="I2124" s="674" t="s">
        <v>5900</v>
      </c>
    </row>
    <row r="2125" spans="5:9" x14ac:dyDescent="0.25">
      <c r="E2125" s="674" t="s">
        <v>5901</v>
      </c>
      <c r="F2125" s="674" t="s">
        <v>1279</v>
      </c>
      <c r="G2125" s="674" t="s">
        <v>1278</v>
      </c>
      <c r="H2125" s="674" t="s">
        <v>1494</v>
      </c>
      <c r="I2125" s="674" t="s">
        <v>5902</v>
      </c>
    </row>
    <row r="2126" spans="5:9" x14ac:dyDescent="0.25">
      <c r="E2126" s="674" t="s">
        <v>5903</v>
      </c>
      <c r="F2126" s="674" t="s">
        <v>1279</v>
      </c>
      <c r="G2126" s="674" t="s">
        <v>1278</v>
      </c>
      <c r="H2126" s="674" t="s">
        <v>1497</v>
      </c>
      <c r="I2126" s="674" t="s">
        <v>5904</v>
      </c>
    </row>
    <row r="2127" spans="5:9" x14ac:dyDescent="0.25">
      <c r="E2127" s="674" t="s">
        <v>5905</v>
      </c>
      <c r="F2127" s="674" t="s">
        <v>1279</v>
      </c>
      <c r="G2127" s="674" t="s">
        <v>1278</v>
      </c>
      <c r="H2127" s="674" t="s">
        <v>1500</v>
      </c>
      <c r="I2127" s="674" t="s">
        <v>5906</v>
      </c>
    </row>
    <row r="2128" spans="5:9" x14ac:dyDescent="0.25">
      <c r="E2128" s="674" t="s">
        <v>5907</v>
      </c>
      <c r="F2128" s="674" t="s">
        <v>1279</v>
      </c>
      <c r="G2128" s="674" t="s">
        <v>1278</v>
      </c>
      <c r="H2128" s="674" t="s">
        <v>1503</v>
      </c>
      <c r="I2128" s="674" t="s">
        <v>5908</v>
      </c>
    </row>
    <row r="2129" spans="5:9" x14ac:dyDescent="0.25">
      <c r="E2129" s="674" t="s">
        <v>5909</v>
      </c>
      <c r="F2129" s="674" t="s">
        <v>1279</v>
      </c>
      <c r="G2129" s="674" t="s">
        <v>1278</v>
      </c>
      <c r="H2129" s="674" t="s">
        <v>1506</v>
      </c>
      <c r="I2129" s="674" t="s">
        <v>5910</v>
      </c>
    </row>
    <row r="2130" spans="5:9" x14ac:dyDescent="0.25">
      <c r="E2130" s="674" t="s">
        <v>5911</v>
      </c>
      <c r="F2130" s="674" t="s">
        <v>1279</v>
      </c>
      <c r="G2130" s="674" t="s">
        <v>1278</v>
      </c>
      <c r="H2130" s="674" t="s">
        <v>1509</v>
      </c>
      <c r="I2130" s="674" t="s">
        <v>5912</v>
      </c>
    </row>
    <row r="2131" spans="5:9" x14ac:dyDescent="0.25">
      <c r="E2131" s="674" t="s">
        <v>5913</v>
      </c>
      <c r="F2131" s="674" t="s">
        <v>1279</v>
      </c>
      <c r="G2131" s="674" t="s">
        <v>1278</v>
      </c>
      <c r="H2131" s="674" t="s">
        <v>1512</v>
      </c>
      <c r="I2131" s="674" t="s">
        <v>5914</v>
      </c>
    </row>
    <row r="2132" spans="5:9" x14ac:dyDescent="0.25">
      <c r="E2132" s="674" t="s">
        <v>5915</v>
      </c>
      <c r="F2132" s="674" t="s">
        <v>1279</v>
      </c>
      <c r="G2132" s="674" t="s">
        <v>1278</v>
      </c>
      <c r="H2132" s="674" t="s">
        <v>1514</v>
      </c>
      <c r="I2132" s="674" t="s">
        <v>5916</v>
      </c>
    </row>
    <row r="2133" spans="5:9" x14ac:dyDescent="0.25">
      <c r="E2133" s="674" t="s">
        <v>5917</v>
      </c>
      <c r="F2133" s="674" t="s">
        <v>1279</v>
      </c>
      <c r="G2133" s="674" t="s">
        <v>1278</v>
      </c>
      <c r="H2133" s="674" t="s">
        <v>1517</v>
      </c>
      <c r="I2133" s="674" t="s">
        <v>5918</v>
      </c>
    </row>
    <row r="2134" spans="5:9" x14ac:dyDescent="0.25">
      <c r="E2134" s="674" t="s">
        <v>5919</v>
      </c>
      <c r="F2134" s="674" t="s">
        <v>1279</v>
      </c>
      <c r="G2134" s="674" t="s">
        <v>1278</v>
      </c>
      <c r="H2134" s="674" t="s">
        <v>1520</v>
      </c>
      <c r="I2134" s="674" t="s">
        <v>5920</v>
      </c>
    </row>
    <row r="2135" spans="5:9" x14ac:dyDescent="0.25">
      <c r="E2135" s="674" t="s">
        <v>5921</v>
      </c>
      <c r="F2135" s="674" t="s">
        <v>1279</v>
      </c>
      <c r="G2135" s="674" t="s">
        <v>1278</v>
      </c>
      <c r="H2135" s="674" t="s">
        <v>1523</v>
      </c>
      <c r="I2135" s="674" t="s">
        <v>5922</v>
      </c>
    </row>
    <row r="2136" spans="5:9" x14ac:dyDescent="0.25">
      <c r="E2136" s="674" t="s">
        <v>5923</v>
      </c>
      <c r="F2136" s="674" t="s">
        <v>1279</v>
      </c>
      <c r="G2136" s="674" t="s">
        <v>1278</v>
      </c>
      <c r="H2136" s="674" t="s">
        <v>1526</v>
      </c>
      <c r="I2136" s="674" t="s">
        <v>5924</v>
      </c>
    </row>
    <row r="2137" spans="5:9" x14ac:dyDescent="0.25">
      <c r="E2137" s="674" t="s">
        <v>5925</v>
      </c>
      <c r="F2137" s="674" t="s">
        <v>1279</v>
      </c>
      <c r="G2137" s="674" t="s">
        <v>1278</v>
      </c>
      <c r="H2137" s="674" t="s">
        <v>1529</v>
      </c>
      <c r="I2137" s="674" t="s">
        <v>5926</v>
      </c>
    </row>
    <row r="2138" spans="5:9" x14ac:dyDescent="0.25">
      <c r="E2138" s="674" t="s">
        <v>5927</v>
      </c>
      <c r="F2138" s="674" t="s">
        <v>1279</v>
      </c>
      <c r="G2138" s="674" t="s">
        <v>1278</v>
      </c>
      <c r="H2138" s="674" t="s">
        <v>1532</v>
      </c>
      <c r="I2138" s="674" t="s">
        <v>5928</v>
      </c>
    </row>
    <row r="2139" spans="5:9" x14ac:dyDescent="0.25">
      <c r="E2139" s="674" t="s">
        <v>5929</v>
      </c>
      <c r="F2139" s="674" t="s">
        <v>1279</v>
      </c>
      <c r="G2139" s="674" t="s">
        <v>1278</v>
      </c>
      <c r="H2139" s="674" t="s">
        <v>1535</v>
      </c>
      <c r="I2139" s="674" t="s">
        <v>5930</v>
      </c>
    </row>
    <row r="2140" spans="5:9" x14ac:dyDescent="0.25">
      <c r="E2140" s="674" t="s">
        <v>5931</v>
      </c>
      <c r="F2140" s="674" t="s">
        <v>1279</v>
      </c>
      <c r="G2140" s="674" t="s">
        <v>1278</v>
      </c>
      <c r="H2140" s="674" t="s">
        <v>1538</v>
      </c>
      <c r="I2140" s="674" t="s">
        <v>5932</v>
      </c>
    </row>
    <row r="2141" spans="5:9" x14ac:dyDescent="0.25">
      <c r="E2141" s="674" t="s">
        <v>5933</v>
      </c>
      <c r="F2141" s="674" t="s">
        <v>1279</v>
      </c>
      <c r="G2141" s="674" t="s">
        <v>1278</v>
      </c>
      <c r="H2141" s="674" t="s">
        <v>1541</v>
      </c>
      <c r="I2141" s="674" t="s">
        <v>5934</v>
      </c>
    </row>
    <row r="2142" spans="5:9" x14ac:dyDescent="0.25">
      <c r="E2142" s="674" t="s">
        <v>5935</v>
      </c>
      <c r="F2142" s="674" t="s">
        <v>1279</v>
      </c>
      <c r="G2142" s="674" t="s">
        <v>1278</v>
      </c>
      <c r="H2142" s="674" t="s">
        <v>1544</v>
      </c>
      <c r="I2142" s="674" t="s">
        <v>5936</v>
      </c>
    </row>
    <row r="2143" spans="5:9" x14ac:dyDescent="0.25">
      <c r="E2143" s="674" t="s">
        <v>5937</v>
      </c>
      <c r="F2143" s="674" t="s">
        <v>1279</v>
      </c>
      <c r="G2143" s="674" t="s">
        <v>1278</v>
      </c>
      <c r="H2143" s="674" t="s">
        <v>1547</v>
      </c>
      <c r="I2143" s="674" t="s">
        <v>5938</v>
      </c>
    </row>
    <row r="2144" spans="5:9" x14ac:dyDescent="0.25">
      <c r="E2144" s="674" t="s">
        <v>5939</v>
      </c>
      <c r="F2144" s="674" t="s">
        <v>1279</v>
      </c>
      <c r="G2144" s="674" t="s">
        <v>1278</v>
      </c>
      <c r="H2144" s="674" t="s">
        <v>1550</v>
      </c>
      <c r="I2144" s="674" t="s">
        <v>5940</v>
      </c>
    </row>
    <row r="2145" spans="5:9" x14ac:dyDescent="0.25">
      <c r="E2145" s="674" t="s">
        <v>5941</v>
      </c>
      <c r="F2145" s="674" t="s">
        <v>1279</v>
      </c>
      <c r="G2145" s="674" t="s">
        <v>1278</v>
      </c>
      <c r="H2145" s="674" t="s">
        <v>1553</v>
      </c>
      <c r="I2145" s="674" t="s">
        <v>5942</v>
      </c>
    </row>
    <row r="2146" spans="5:9" x14ac:dyDescent="0.25">
      <c r="E2146" s="674" t="s">
        <v>5943</v>
      </c>
      <c r="F2146" s="674" t="s">
        <v>1279</v>
      </c>
      <c r="G2146" s="674" t="s">
        <v>1278</v>
      </c>
      <c r="H2146" s="674" t="s">
        <v>1556</v>
      </c>
      <c r="I2146" s="674" t="s">
        <v>5944</v>
      </c>
    </row>
    <row r="2147" spans="5:9" x14ac:dyDescent="0.25">
      <c r="E2147" s="674" t="s">
        <v>5945</v>
      </c>
      <c r="F2147" s="674" t="s">
        <v>1279</v>
      </c>
      <c r="G2147" s="674" t="s">
        <v>1278</v>
      </c>
      <c r="H2147" s="674" t="s">
        <v>1559</v>
      </c>
      <c r="I2147" s="674" t="s">
        <v>5946</v>
      </c>
    </row>
    <row r="2148" spans="5:9" x14ac:dyDescent="0.25">
      <c r="E2148" s="674" t="s">
        <v>5947</v>
      </c>
      <c r="F2148" s="674" t="s">
        <v>1279</v>
      </c>
      <c r="G2148" s="674" t="s">
        <v>1278</v>
      </c>
      <c r="H2148" s="674" t="s">
        <v>1562</v>
      </c>
      <c r="I2148" s="674" t="s">
        <v>2242</v>
      </c>
    </row>
    <row r="2149" spans="5:9" x14ac:dyDescent="0.25">
      <c r="E2149" s="674" t="s">
        <v>5948</v>
      </c>
      <c r="F2149" s="674" t="s">
        <v>1279</v>
      </c>
      <c r="G2149" s="674" t="s">
        <v>1278</v>
      </c>
      <c r="H2149" s="674" t="s">
        <v>1565</v>
      </c>
      <c r="I2149" s="674" t="s">
        <v>5949</v>
      </c>
    </row>
    <row r="2150" spans="5:9" x14ac:dyDescent="0.25">
      <c r="E2150" s="674" t="s">
        <v>5950</v>
      </c>
      <c r="F2150" s="674" t="s">
        <v>1279</v>
      </c>
      <c r="G2150" s="674" t="s">
        <v>1278</v>
      </c>
      <c r="H2150" s="674" t="s">
        <v>1568</v>
      </c>
      <c r="I2150" s="674" t="s">
        <v>5951</v>
      </c>
    </row>
    <row r="2151" spans="5:9" x14ac:dyDescent="0.25">
      <c r="E2151" s="674" t="s">
        <v>5952</v>
      </c>
      <c r="F2151" s="674" t="s">
        <v>1279</v>
      </c>
      <c r="G2151" s="674" t="s">
        <v>1278</v>
      </c>
      <c r="H2151" s="674" t="s">
        <v>1571</v>
      </c>
      <c r="I2151" s="674" t="s">
        <v>5953</v>
      </c>
    </row>
    <row r="2152" spans="5:9" x14ac:dyDescent="0.25">
      <c r="E2152" s="674" t="s">
        <v>5954</v>
      </c>
      <c r="F2152" s="674" t="s">
        <v>1279</v>
      </c>
      <c r="G2152" s="674" t="s">
        <v>1278</v>
      </c>
      <c r="H2152" s="674" t="s">
        <v>1574</v>
      </c>
      <c r="I2152" s="674" t="s">
        <v>5955</v>
      </c>
    </row>
    <row r="2153" spans="5:9" x14ac:dyDescent="0.25">
      <c r="E2153" s="674" t="s">
        <v>5956</v>
      </c>
      <c r="F2153" s="674" t="s">
        <v>1279</v>
      </c>
      <c r="G2153" s="674" t="s">
        <v>1278</v>
      </c>
      <c r="H2153" s="674" t="s">
        <v>1577</v>
      </c>
      <c r="I2153" s="674" t="s">
        <v>5957</v>
      </c>
    </row>
    <row r="2154" spans="5:9" x14ac:dyDescent="0.25">
      <c r="E2154" s="674" t="s">
        <v>5958</v>
      </c>
      <c r="F2154" s="674" t="s">
        <v>1279</v>
      </c>
      <c r="G2154" s="674" t="s">
        <v>1278</v>
      </c>
      <c r="H2154" s="674" t="s">
        <v>1580</v>
      </c>
      <c r="I2154" s="674" t="s">
        <v>5959</v>
      </c>
    </row>
    <row r="2155" spans="5:9" x14ac:dyDescent="0.25">
      <c r="E2155" s="674" t="s">
        <v>5960</v>
      </c>
      <c r="F2155" s="674" t="s">
        <v>1279</v>
      </c>
      <c r="G2155" s="674" t="s">
        <v>1278</v>
      </c>
      <c r="H2155" s="674" t="s">
        <v>1583</v>
      </c>
      <c r="I2155" s="674" t="s">
        <v>5961</v>
      </c>
    </row>
    <row r="2156" spans="5:9" x14ac:dyDescent="0.25">
      <c r="E2156" s="674" t="s">
        <v>5962</v>
      </c>
      <c r="F2156" s="674" t="s">
        <v>1279</v>
      </c>
      <c r="G2156" s="674" t="s">
        <v>1278</v>
      </c>
      <c r="H2156" s="674" t="s">
        <v>1586</v>
      </c>
      <c r="I2156" s="674" t="s">
        <v>5963</v>
      </c>
    </row>
    <row r="2157" spans="5:9" x14ac:dyDescent="0.25">
      <c r="E2157" s="674" t="s">
        <v>5964</v>
      </c>
      <c r="F2157" s="674" t="s">
        <v>1279</v>
      </c>
      <c r="G2157" s="674" t="s">
        <v>1278</v>
      </c>
      <c r="H2157" s="674" t="s">
        <v>1589</v>
      </c>
      <c r="I2157" s="674" t="s">
        <v>5965</v>
      </c>
    </row>
    <row r="2158" spans="5:9" x14ac:dyDescent="0.25">
      <c r="E2158" s="674" t="s">
        <v>5966</v>
      </c>
      <c r="F2158" s="674" t="s">
        <v>1279</v>
      </c>
      <c r="G2158" s="674" t="s">
        <v>1278</v>
      </c>
      <c r="H2158" s="674" t="s">
        <v>1592</v>
      </c>
      <c r="I2158" s="674" t="s">
        <v>5967</v>
      </c>
    </row>
    <row r="2159" spans="5:9" x14ac:dyDescent="0.25">
      <c r="E2159" s="674" t="s">
        <v>5968</v>
      </c>
      <c r="F2159" s="674" t="s">
        <v>1279</v>
      </c>
      <c r="G2159" s="674" t="s">
        <v>1278</v>
      </c>
      <c r="H2159" s="674" t="s">
        <v>1595</v>
      </c>
      <c r="I2159" s="674" t="s">
        <v>5969</v>
      </c>
    </row>
    <row r="2160" spans="5:9" x14ac:dyDescent="0.25">
      <c r="E2160" s="674" t="s">
        <v>5970</v>
      </c>
      <c r="F2160" s="674" t="s">
        <v>1279</v>
      </c>
      <c r="G2160" s="674" t="s">
        <v>1278</v>
      </c>
      <c r="H2160" s="674" t="s">
        <v>1598</v>
      </c>
      <c r="I2160" s="674" t="s">
        <v>5971</v>
      </c>
    </row>
    <row r="2161" spans="5:9" x14ac:dyDescent="0.25">
      <c r="E2161" s="674" t="s">
        <v>5972</v>
      </c>
      <c r="F2161" s="674" t="s">
        <v>1279</v>
      </c>
      <c r="G2161" s="674" t="s">
        <v>1278</v>
      </c>
      <c r="H2161" s="674" t="s">
        <v>1601</v>
      </c>
      <c r="I2161" s="674" t="s">
        <v>5973</v>
      </c>
    </row>
    <row r="2162" spans="5:9" x14ac:dyDescent="0.25">
      <c r="E2162" s="674" t="s">
        <v>5974</v>
      </c>
      <c r="F2162" s="674" t="s">
        <v>1279</v>
      </c>
      <c r="G2162" s="674" t="s">
        <v>1278</v>
      </c>
      <c r="H2162" s="674" t="s">
        <v>1604</v>
      </c>
      <c r="I2162" s="674" t="s">
        <v>5975</v>
      </c>
    </row>
    <row r="2163" spans="5:9" x14ac:dyDescent="0.25">
      <c r="E2163" s="674" t="s">
        <v>5976</v>
      </c>
      <c r="F2163" s="674" t="s">
        <v>1279</v>
      </c>
      <c r="G2163" s="674" t="s">
        <v>1278</v>
      </c>
      <c r="H2163" s="674" t="s">
        <v>1607</v>
      </c>
      <c r="I2163" s="674" t="s">
        <v>5977</v>
      </c>
    </row>
    <row r="2164" spans="5:9" x14ac:dyDescent="0.25">
      <c r="E2164" s="674" t="s">
        <v>5978</v>
      </c>
      <c r="F2164" s="674" t="s">
        <v>1279</v>
      </c>
      <c r="G2164" s="674" t="s">
        <v>1278</v>
      </c>
      <c r="H2164" s="674" t="s">
        <v>1610</v>
      </c>
      <c r="I2164" s="674" t="s">
        <v>5979</v>
      </c>
    </row>
    <row r="2165" spans="5:9" x14ac:dyDescent="0.25">
      <c r="E2165" s="674" t="s">
        <v>5980</v>
      </c>
      <c r="F2165" s="674" t="s">
        <v>1279</v>
      </c>
      <c r="G2165" s="674" t="s">
        <v>1278</v>
      </c>
      <c r="H2165" s="674" t="s">
        <v>1613</v>
      </c>
      <c r="I2165" s="674" t="s">
        <v>5981</v>
      </c>
    </row>
    <row r="2166" spans="5:9" x14ac:dyDescent="0.25">
      <c r="E2166" s="674" t="s">
        <v>5982</v>
      </c>
      <c r="F2166" s="674" t="s">
        <v>1279</v>
      </c>
      <c r="G2166" s="674" t="s">
        <v>1278</v>
      </c>
      <c r="H2166" s="674" t="s">
        <v>1616</v>
      </c>
      <c r="I2166" s="674" t="s">
        <v>5983</v>
      </c>
    </row>
    <row r="2167" spans="5:9" x14ac:dyDescent="0.25">
      <c r="E2167" s="674" t="s">
        <v>5984</v>
      </c>
      <c r="F2167" s="674" t="s">
        <v>1279</v>
      </c>
      <c r="G2167" s="674" t="s">
        <v>1278</v>
      </c>
      <c r="H2167" s="674" t="s">
        <v>1619</v>
      </c>
      <c r="I2167" s="674" t="s">
        <v>5985</v>
      </c>
    </row>
    <row r="2168" spans="5:9" x14ac:dyDescent="0.25">
      <c r="E2168" s="674" t="s">
        <v>5986</v>
      </c>
      <c r="F2168" s="674" t="s">
        <v>1279</v>
      </c>
      <c r="G2168" s="674" t="s">
        <v>1278</v>
      </c>
      <c r="H2168" s="674" t="s">
        <v>1622</v>
      </c>
      <c r="I2168" s="674" t="s">
        <v>5987</v>
      </c>
    </row>
    <row r="2169" spans="5:9" x14ac:dyDescent="0.25">
      <c r="E2169" s="674" t="s">
        <v>5988</v>
      </c>
      <c r="F2169" s="674" t="s">
        <v>1279</v>
      </c>
      <c r="G2169" s="674" t="s">
        <v>1278</v>
      </c>
      <c r="H2169" s="674" t="s">
        <v>1625</v>
      </c>
      <c r="I2169" s="674" t="s">
        <v>5989</v>
      </c>
    </row>
    <row r="2170" spans="5:9" x14ac:dyDescent="0.25">
      <c r="E2170" s="674" t="s">
        <v>5990</v>
      </c>
      <c r="F2170" s="674" t="s">
        <v>1279</v>
      </c>
      <c r="G2170" s="674" t="s">
        <v>1278</v>
      </c>
      <c r="H2170" s="674" t="s">
        <v>1628</v>
      </c>
      <c r="I2170" s="674" t="s">
        <v>5991</v>
      </c>
    </row>
    <row r="2171" spans="5:9" x14ac:dyDescent="0.25">
      <c r="E2171" s="674" t="s">
        <v>5992</v>
      </c>
      <c r="F2171" s="674" t="s">
        <v>1279</v>
      </c>
      <c r="G2171" s="674" t="s">
        <v>1278</v>
      </c>
      <c r="H2171" s="674" t="s">
        <v>1631</v>
      </c>
      <c r="I2171" s="674" t="s">
        <v>5993</v>
      </c>
    </row>
    <row r="2172" spans="5:9" x14ac:dyDescent="0.25">
      <c r="E2172" s="674" t="s">
        <v>5994</v>
      </c>
      <c r="F2172" s="674" t="s">
        <v>1279</v>
      </c>
      <c r="G2172" s="674" t="s">
        <v>1278</v>
      </c>
      <c r="H2172" s="674" t="s">
        <v>1634</v>
      </c>
      <c r="I2172" s="674" t="s">
        <v>5995</v>
      </c>
    </row>
    <row r="2173" spans="5:9" x14ac:dyDescent="0.25">
      <c r="E2173" s="674" t="s">
        <v>5996</v>
      </c>
      <c r="F2173" s="674" t="s">
        <v>1279</v>
      </c>
      <c r="G2173" s="674" t="s">
        <v>1278</v>
      </c>
      <c r="H2173" s="674" t="s">
        <v>1637</v>
      </c>
      <c r="I2173" s="674" t="s">
        <v>5997</v>
      </c>
    </row>
    <row r="2174" spans="5:9" x14ac:dyDescent="0.25">
      <c r="E2174" s="674" t="s">
        <v>5998</v>
      </c>
      <c r="F2174" s="674" t="s">
        <v>1279</v>
      </c>
      <c r="G2174" s="674" t="s">
        <v>1278</v>
      </c>
      <c r="H2174" s="674" t="s">
        <v>1640</v>
      </c>
      <c r="I2174" s="674" t="s">
        <v>5999</v>
      </c>
    </row>
    <row r="2175" spans="5:9" x14ac:dyDescent="0.25">
      <c r="E2175" s="674" t="s">
        <v>6000</v>
      </c>
      <c r="F2175" s="674" t="s">
        <v>1279</v>
      </c>
      <c r="G2175" s="674" t="s">
        <v>1278</v>
      </c>
      <c r="H2175" s="674" t="s">
        <v>1643</v>
      </c>
      <c r="I2175" s="674" t="s">
        <v>6001</v>
      </c>
    </row>
    <row r="2176" spans="5:9" x14ac:dyDescent="0.25">
      <c r="E2176" s="674" t="s">
        <v>6002</v>
      </c>
      <c r="F2176" s="674" t="s">
        <v>1279</v>
      </c>
      <c r="G2176" s="674" t="s">
        <v>1278</v>
      </c>
      <c r="H2176" s="674" t="s">
        <v>1646</v>
      </c>
      <c r="I2176" s="674" t="s">
        <v>2708</v>
      </c>
    </row>
    <row r="2177" spans="5:9" x14ac:dyDescent="0.25">
      <c r="E2177" s="674" t="s">
        <v>6003</v>
      </c>
      <c r="F2177" s="674" t="s">
        <v>1279</v>
      </c>
      <c r="G2177" s="674" t="s">
        <v>1278</v>
      </c>
      <c r="H2177" s="674" t="s">
        <v>1649</v>
      </c>
      <c r="I2177" s="674" t="s">
        <v>6004</v>
      </c>
    </row>
    <row r="2178" spans="5:9" x14ac:dyDescent="0.25">
      <c r="E2178" s="674" t="s">
        <v>6005</v>
      </c>
      <c r="F2178" s="674" t="s">
        <v>1279</v>
      </c>
      <c r="G2178" s="674" t="s">
        <v>1278</v>
      </c>
      <c r="H2178" s="674" t="s">
        <v>2552</v>
      </c>
      <c r="I2178" s="674" t="s">
        <v>6006</v>
      </c>
    </row>
    <row r="2179" spans="5:9" x14ac:dyDescent="0.25">
      <c r="E2179" s="674" t="s">
        <v>6007</v>
      </c>
      <c r="F2179" s="674" t="s">
        <v>1279</v>
      </c>
      <c r="G2179" s="674" t="s">
        <v>1278</v>
      </c>
      <c r="H2179" s="674" t="s">
        <v>1652</v>
      </c>
      <c r="I2179" s="674" t="s">
        <v>6008</v>
      </c>
    </row>
    <row r="2180" spans="5:9" x14ac:dyDescent="0.25">
      <c r="E2180" s="674" t="s">
        <v>6009</v>
      </c>
      <c r="F2180" s="674" t="s">
        <v>1279</v>
      </c>
      <c r="G2180" s="674" t="s">
        <v>1278</v>
      </c>
      <c r="H2180" s="674" t="s">
        <v>1655</v>
      </c>
      <c r="I2180" s="674" t="s">
        <v>6010</v>
      </c>
    </row>
    <row r="2181" spans="5:9" x14ac:dyDescent="0.25">
      <c r="E2181" s="674" t="s">
        <v>6011</v>
      </c>
      <c r="F2181" s="674" t="s">
        <v>1279</v>
      </c>
      <c r="G2181" s="674" t="s">
        <v>1278</v>
      </c>
      <c r="H2181" s="674" t="s">
        <v>1658</v>
      </c>
      <c r="I2181" s="674" t="s">
        <v>2474</v>
      </c>
    </row>
    <row r="2182" spans="5:9" x14ac:dyDescent="0.25">
      <c r="E2182" s="674" t="s">
        <v>6012</v>
      </c>
      <c r="F2182" s="674" t="s">
        <v>1279</v>
      </c>
      <c r="G2182" s="674" t="s">
        <v>1278</v>
      </c>
      <c r="H2182" s="674" t="s">
        <v>1661</v>
      </c>
      <c r="I2182" s="674" t="s">
        <v>6013</v>
      </c>
    </row>
    <row r="2183" spans="5:9" x14ac:dyDescent="0.25">
      <c r="E2183" s="674" t="s">
        <v>6014</v>
      </c>
      <c r="F2183" s="674" t="s">
        <v>1279</v>
      </c>
      <c r="G2183" s="674" t="s">
        <v>1278</v>
      </c>
      <c r="H2183" s="674" t="s">
        <v>1664</v>
      </c>
      <c r="I2183" s="674" t="s">
        <v>6015</v>
      </c>
    </row>
    <row r="2184" spans="5:9" x14ac:dyDescent="0.25">
      <c r="E2184" s="674" t="s">
        <v>6016</v>
      </c>
      <c r="F2184" s="674" t="s">
        <v>1279</v>
      </c>
      <c r="G2184" s="674" t="s">
        <v>1278</v>
      </c>
      <c r="H2184" s="674" t="s">
        <v>1667</v>
      </c>
      <c r="I2184" s="674" t="s">
        <v>6017</v>
      </c>
    </row>
    <row r="2185" spans="5:9" x14ac:dyDescent="0.25">
      <c r="E2185" s="674" t="s">
        <v>6018</v>
      </c>
      <c r="F2185" s="674" t="s">
        <v>1279</v>
      </c>
      <c r="G2185" s="674" t="s">
        <v>1278</v>
      </c>
      <c r="H2185" s="674" t="s">
        <v>1670</v>
      </c>
      <c r="I2185" s="674" t="s">
        <v>6019</v>
      </c>
    </row>
    <row r="2186" spans="5:9" x14ac:dyDescent="0.25">
      <c r="E2186" s="674" t="s">
        <v>6020</v>
      </c>
      <c r="F2186" s="674" t="s">
        <v>1279</v>
      </c>
      <c r="G2186" s="674" t="s">
        <v>1278</v>
      </c>
      <c r="H2186" s="674" t="s">
        <v>1673</v>
      </c>
      <c r="I2186" s="674" t="s">
        <v>6021</v>
      </c>
    </row>
    <row r="2187" spans="5:9" x14ac:dyDescent="0.25">
      <c r="E2187" s="674" t="s">
        <v>6022</v>
      </c>
      <c r="F2187" s="674" t="s">
        <v>1279</v>
      </c>
      <c r="G2187" s="674" t="s">
        <v>1278</v>
      </c>
      <c r="H2187" s="674" t="s">
        <v>1676</v>
      </c>
      <c r="I2187" s="674" t="s">
        <v>6023</v>
      </c>
    </row>
    <row r="2188" spans="5:9" x14ac:dyDescent="0.25">
      <c r="E2188" s="674" t="s">
        <v>6024</v>
      </c>
      <c r="F2188" s="674" t="s">
        <v>1279</v>
      </c>
      <c r="G2188" s="674" t="s">
        <v>1278</v>
      </c>
      <c r="H2188" s="674" t="s">
        <v>1679</v>
      </c>
      <c r="I2188" s="674" t="s">
        <v>6025</v>
      </c>
    </row>
    <row r="2189" spans="5:9" x14ac:dyDescent="0.25">
      <c r="E2189" s="674" t="s">
        <v>6026</v>
      </c>
      <c r="F2189" s="674" t="s">
        <v>1279</v>
      </c>
      <c r="G2189" s="674" t="s">
        <v>1278</v>
      </c>
      <c r="H2189" s="674" t="s">
        <v>1682</v>
      </c>
      <c r="I2189" s="674" t="s">
        <v>6027</v>
      </c>
    </row>
    <row r="2190" spans="5:9" x14ac:dyDescent="0.25">
      <c r="E2190" s="674" t="s">
        <v>6028</v>
      </c>
      <c r="F2190" s="674" t="s">
        <v>1279</v>
      </c>
      <c r="G2190" s="674" t="s">
        <v>1278</v>
      </c>
      <c r="H2190" s="674" t="s">
        <v>1685</v>
      </c>
      <c r="I2190" s="674" t="s">
        <v>6029</v>
      </c>
    </row>
    <row r="2191" spans="5:9" x14ac:dyDescent="0.25">
      <c r="E2191" s="674" t="s">
        <v>6030</v>
      </c>
      <c r="F2191" s="674" t="s">
        <v>1279</v>
      </c>
      <c r="G2191" s="674" t="s">
        <v>1278</v>
      </c>
      <c r="H2191" s="674" t="s">
        <v>1688</v>
      </c>
      <c r="I2191" s="674" t="s">
        <v>1403</v>
      </c>
    </row>
    <row r="2192" spans="5:9" x14ac:dyDescent="0.25">
      <c r="E2192" s="674" t="s">
        <v>6031</v>
      </c>
      <c r="F2192" s="674" t="s">
        <v>1279</v>
      </c>
      <c r="G2192" s="674" t="s">
        <v>1278</v>
      </c>
      <c r="H2192" s="674" t="s">
        <v>1691</v>
      </c>
      <c r="I2192" s="674" t="s">
        <v>6032</v>
      </c>
    </row>
    <row r="2193" spans="5:9" x14ac:dyDescent="0.25">
      <c r="E2193" s="674" t="s">
        <v>6033</v>
      </c>
      <c r="F2193" s="674" t="s">
        <v>1279</v>
      </c>
      <c r="G2193" s="674" t="s">
        <v>1278</v>
      </c>
      <c r="H2193" s="674" t="s">
        <v>1694</v>
      </c>
      <c r="I2193" s="674" t="s">
        <v>6034</v>
      </c>
    </row>
    <row r="2194" spans="5:9" x14ac:dyDescent="0.25">
      <c r="E2194" s="674" t="s">
        <v>6035</v>
      </c>
      <c r="F2194" s="674" t="s">
        <v>1279</v>
      </c>
      <c r="G2194" s="674" t="s">
        <v>1278</v>
      </c>
      <c r="H2194" s="674" t="s">
        <v>1697</v>
      </c>
      <c r="I2194" s="674" t="s">
        <v>6036</v>
      </c>
    </row>
    <row r="2195" spans="5:9" x14ac:dyDescent="0.25">
      <c r="E2195" s="674" t="s">
        <v>6037</v>
      </c>
      <c r="F2195" s="674" t="s">
        <v>1279</v>
      </c>
      <c r="G2195" s="674" t="s">
        <v>1278</v>
      </c>
      <c r="H2195" s="674" t="s">
        <v>1700</v>
      </c>
      <c r="I2195" s="674" t="s">
        <v>6038</v>
      </c>
    </row>
    <row r="2196" spans="5:9" x14ac:dyDescent="0.25">
      <c r="E2196" s="674" t="s">
        <v>6039</v>
      </c>
      <c r="F2196" s="674" t="s">
        <v>1279</v>
      </c>
      <c r="G2196" s="674" t="s">
        <v>1278</v>
      </c>
      <c r="H2196" s="674" t="s">
        <v>1703</v>
      </c>
      <c r="I2196" s="674" t="s">
        <v>6040</v>
      </c>
    </row>
    <row r="2197" spans="5:9" x14ac:dyDescent="0.25">
      <c r="E2197" s="674" t="s">
        <v>6041</v>
      </c>
      <c r="F2197" s="674" t="s">
        <v>1279</v>
      </c>
      <c r="G2197" s="674" t="s">
        <v>1278</v>
      </c>
      <c r="H2197" s="674" t="s">
        <v>1706</v>
      </c>
      <c r="I2197" s="674" t="s">
        <v>6042</v>
      </c>
    </row>
    <row r="2198" spans="5:9" x14ac:dyDescent="0.25">
      <c r="E2198" s="674" t="s">
        <v>6043</v>
      </c>
      <c r="F2198" s="674" t="s">
        <v>1279</v>
      </c>
      <c r="G2198" s="674" t="s">
        <v>1278</v>
      </c>
      <c r="H2198" s="674" t="s">
        <v>1709</v>
      </c>
      <c r="I2198" s="674" t="s">
        <v>5554</v>
      </c>
    </row>
    <row r="2199" spans="5:9" x14ac:dyDescent="0.25">
      <c r="E2199" s="674" t="s">
        <v>6044</v>
      </c>
      <c r="F2199" s="674" t="s">
        <v>1279</v>
      </c>
      <c r="G2199" s="674" t="s">
        <v>1278</v>
      </c>
      <c r="H2199" s="674" t="s">
        <v>1712</v>
      </c>
      <c r="I2199" s="674" t="s">
        <v>6045</v>
      </c>
    </row>
    <row r="2200" spans="5:9" x14ac:dyDescent="0.25">
      <c r="E2200" s="674" t="s">
        <v>6046</v>
      </c>
      <c r="F2200" s="674" t="s">
        <v>1279</v>
      </c>
      <c r="G2200" s="674" t="s">
        <v>1278</v>
      </c>
      <c r="H2200" s="674" t="s">
        <v>1715</v>
      </c>
      <c r="I2200" s="674" t="s">
        <v>6047</v>
      </c>
    </row>
    <row r="2201" spans="5:9" x14ac:dyDescent="0.25">
      <c r="E2201" s="674" t="s">
        <v>6048</v>
      </c>
      <c r="F2201" s="674" t="s">
        <v>1279</v>
      </c>
      <c r="G2201" s="674" t="s">
        <v>1278</v>
      </c>
      <c r="H2201" s="674" t="s">
        <v>1718</v>
      </c>
      <c r="I2201" s="674" t="s">
        <v>6049</v>
      </c>
    </row>
    <row r="2202" spans="5:9" x14ac:dyDescent="0.25">
      <c r="E2202" s="674" t="s">
        <v>6050</v>
      </c>
      <c r="F2202" s="674" t="s">
        <v>1279</v>
      </c>
      <c r="G2202" s="674" t="s">
        <v>1278</v>
      </c>
      <c r="H2202" s="674" t="s">
        <v>1721</v>
      </c>
      <c r="I2202" s="674" t="s">
        <v>6051</v>
      </c>
    </row>
    <row r="2203" spans="5:9" x14ac:dyDescent="0.25">
      <c r="E2203" s="674" t="s">
        <v>6052</v>
      </c>
      <c r="F2203" s="674" t="s">
        <v>1279</v>
      </c>
      <c r="G2203" s="674" t="s">
        <v>1278</v>
      </c>
      <c r="H2203" s="674" t="s">
        <v>2602</v>
      </c>
      <c r="I2203" s="674" t="s">
        <v>6053</v>
      </c>
    </row>
    <row r="2204" spans="5:9" x14ac:dyDescent="0.25">
      <c r="E2204" s="674" t="s">
        <v>6054</v>
      </c>
      <c r="F2204" s="674" t="s">
        <v>1279</v>
      </c>
      <c r="G2204" s="674" t="s">
        <v>1278</v>
      </c>
      <c r="H2204" s="674" t="s">
        <v>2605</v>
      </c>
      <c r="I2204" s="674" t="s">
        <v>6055</v>
      </c>
    </row>
    <row r="2205" spans="5:9" x14ac:dyDescent="0.25">
      <c r="E2205" s="674" t="s">
        <v>6056</v>
      </c>
      <c r="F2205" s="674" t="s">
        <v>1279</v>
      </c>
      <c r="G2205" s="674" t="s">
        <v>1278</v>
      </c>
      <c r="H2205" s="674" t="s">
        <v>2608</v>
      </c>
      <c r="I2205" s="674" t="s">
        <v>6057</v>
      </c>
    </row>
    <row r="2206" spans="5:9" x14ac:dyDescent="0.25">
      <c r="E2206" s="674" t="s">
        <v>6058</v>
      </c>
      <c r="F2206" s="674" t="s">
        <v>1279</v>
      </c>
      <c r="G2206" s="674" t="s">
        <v>1278</v>
      </c>
      <c r="H2206" s="674" t="s">
        <v>2611</v>
      </c>
      <c r="I2206" s="674" t="s">
        <v>6059</v>
      </c>
    </row>
    <row r="2207" spans="5:9" x14ac:dyDescent="0.25">
      <c r="E2207" s="674" t="s">
        <v>6060</v>
      </c>
      <c r="F2207" s="674" t="s">
        <v>1279</v>
      </c>
      <c r="G2207" s="674" t="s">
        <v>1278</v>
      </c>
      <c r="H2207" s="674" t="s">
        <v>2614</v>
      </c>
      <c r="I2207" s="674" t="s">
        <v>6061</v>
      </c>
    </row>
    <row r="2208" spans="5:9" x14ac:dyDescent="0.25">
      <c r="E2208" s="674" t="s">
        <v>6062</v>
      </c>
      <c r="F2208" s="674" t="s">
        <v>1279</v>
      </c>
      <c r="G2208" s="674" t="s">
        <v>1278</v>
      </c>
      <c r="H2208" s="674" t="s">
        <v>2617</v>
      </c>
      <c r="I2208" s="674" t="s">
        <v>6063</v>
      </c>
    </row>
    <row r="2209" spans="5:9" x14ac:dyDescent="0.25">
      <c r="E2209" s="674" t="s">
        <v>6064</v>
      </c>
      <c r="F2209" s="674" t="s">
        <v>1279</v>
      </c>
      <c r="G2209" s="674" t="s">
        <v>1278</v>
      </c>
      <c r="H2209" s="674" t="s">
        <v>3525</v>
      </c>
      <c r="I2209" s="674" t="s">
        <v>6065</v>
      </c>
    </row>
    <row r="2210" spans="5:9" x14ac:dyDescent="0.25">
      <c r="E2210" s="674" t="s">
        <v>6066</v>
      </c>
      <c r="F2210" s="674" t="s">
        <v>1279</v>
      </c>
      <c r="G2210" s="674" t="s">
        <v>1278</v>
      </c>
      <c r="H2210" s="674" t="s">
        <v>3528</v>
      </c>
      <c r="I2210" s="674" t="s">
        <v>6067</v>
      </c>
    </row>
    <row r="2211" spans="5:9" x14ac:dyDescent="0.25">
      <c r="E2211" s="674" t="s">
        <v>6068</v>
      </c>
      <c r="F2211" s="674" t="s">
        <v>1279</v>
      </c>
      <c r="G2211" s="674" t="s">
        <v>1278</v>
      </c>
      <c r="H2211" s="674" t="s">
        <v>3531</v>
      </c>
      <c r="I2211" s="674" t="s">
        <v>6069</v>
      </c>
    </row>
    <row r="2212" spans="5:9" x14ac:dyDescent="0.25">
      <c r="E2212" s="674" t="s">
        <v>6070</v>
      </c>
      <c r="F2212" s="674" t="s">
        <v>1279</v>
      </c>
      <c r="G2212" s="674" t="s">
        <v>1278</v>
      </c>
      <c r="H2212" s="674" t="s">
        <v>3534</v>
      </c>
      <c r="I2212" s="674" t="s">
        <v>6071</v>
      </c>
    </row>
    <row r="2213" spans="5:9" x14ac:dyDescent="0.25">
      <c r="E2213" s="674" t="s">
        <v>6072</v>
      </c>
      <c r="F2213" s="674" t="s">
        <v>1279</v>
      </c>
      <c r="G2213" s="674" t="s">
        <v>1278</v>
      </c>
      <c r="H2213" s="674" t="s">
        <v>3537</v>
      </c>
      <c r="I2213" s="674" t="s">
        <v>6073</v>
      </c>
    </row>
    <row r="2214" spans="5:9" x14ac:dyDescent="0.25">
      <c r="E2214" s="674" t="s">
        <v>6074</v>
      </c>
      <c r="F2214" s="674" t="s">
        <v>1279</v>
      </c>
      <c r="G2214" s="674" t="s">
        <v>1278</v>
      </c>
      <c r="H2214" s="674" t="s">
        <v>3540</v>
      </c>
      <c r="I2214" s="674" t="s">
        <v>6075</v>
      </c>
    </row>
    <row r="2215" spans="5:9" x14ac:dyDescent="0.25">
      <c r="E2215" s="674" t="s">
        <v>6076</v>
      </c>
      <c r="F2215" s="674" t="s">
        <v>1279</v>
      </c>
      <c r="G2215" s="674" t="s">
        <v>1278</v>
      </c>
      <c r="H2215" s="674" t="s">
        <v>3543</v>
      </c>
      <c r="I2215" s="674" t="s">
        <v>6077</v>
      </c>
    </row>
    <row r="2216" spans="5:9" x14ac:dyDescent="0.25">
      <c r="E2216" s="674" t="s">
        <v>6078</v>
      </c>
      <c r="F2216" s="674" t="s">
        <v>1279</v>
      </c>
      <c r="G2216" s="674" t="s">
        <v>1278</v>
      </c>
      <c r="H2216" s="674" t="s">
        <v>3546</v>
      </c>
      <c r="I2216" s="674" t="s">
        <v>6079</v>
      </c>
    </row>
    <row r="2217" spans="5:9" x14ac:dyDescent="0.25">
      <c r="E2217" s="674" t="s">
        <v>6080</v>
      </c>
      <c r="F2217" s="674" t="s">
        <v>1279</v>
      </c>
      <c r="G2217" s="674" t="s">
        <v>1278</v>
      </c>
      <c r="H2217" s="674" t="s">
        <v>3549</v>
      </c>
      <c r="I2217" s="674" t="s">
        <v>6081</v>
      </c>
    </row>
    <row r="2218" spans="5:9" x14ac:dyDescent="0.25">
      <c r="E2218" s="674" t="s">
        <v>6082</v>
      </c>
      <c r="F2218" s="674" t="s">
        <v>1279</v>
      </c>
      <c r="G2218" s="674" t="s">
        <v>1278</v>
      </c>
      <c r="H2218" s="674" t="s">
        <v>3552</v>
      </c>
      <c r="I2218" s="674" t="s">
        <v>6083</v>
      </c>
    </row>
    <row r="2219" spans="5:9" x14ac:dyDescent="0.25">
      <c r="E2219" s="674" t="s">
        <v>6084</v>
      </c>
      <c r="F2219" s="674" t="s">
        <v>1279</v>
      </c>
      <c r="G2219" s="674" t="s">
        <v>1278</v>
      </c>
      <c r="H2219" s="674" t="s">
        <v>3555</v>
      </c>
      <c r="I2219" s="674" t="s">
        <v>6085</v>
      </c>
    </row>
    <row r="2220" spans="5:9" x14ac:dyDescent="0.25">
      <c r="E2220" s="674" t="s">
        <v>6086</v>
      </c>
      <c r="F2220" s="674" t="s">
        <v>1279</v>
      </c>
      <c r="G2220" s="674" t="s">
        <v>1278</v>
      </c>
      <c r="H2220" s="674" t="s">
        <v>3558</v>
      </c>
      <c r="I2220" s="674" t="s">
        <v>3005</v>
      </c>
    </row>
    <row r="2221" spans="5:9" x14ac:dyDescent="0.25">
      <c r="E2221" s="674" t="s">
        <v>6087</v>
      </c>
      <c r="F2221" s="674" t="s">
        <v>1279</v>
      </c>
      <c r="G2221" s="674" t="s">
        <v>1278</v>
      </c>
      <c r="H2221" s="674" t="s">
        <v>3561</v>
      </c>
      <c r="I2221" s="674" t="s">
        <v>6088</v>
      </c>
    </row>
    <row r="2222" spans="5:9" x14ac:dyDescent="0.25">
      <c r="E2222" s="674" t="s">
        <v>6089</v>
      </c>
      <c r="F2222" s="674" t="s">
        <v>1279</v>
      </c>
      <c r="G2222" s="674" t="s">
        <v>1278</v>
      </c>
      <c r="H2222" s="674" t="s">
        <v>3564</v>
      </c>
      <c r="I2222" s="674" t="s">
        <v>6090</v>
      </c>
    </row>
    <row r="2223" spans="5:9" x14ac:dyDescent="0.25">
      <c r="E2223" s="674" t="s">
        <v>6091</v>
      </c>
      <c r="F2223" s="674" t="s">
        <v>1279</v>
      </c>
      <c r="G2223" s="674" t="s">
        <v>1278</v>
      </c>
      <c r="H2223" s="674" t="s">
        <v>3567</v>
      </c>
      <c r="I2223" s="674" t="s">
        <v>6092</v>
      </c>
    </row>
    <row r="2224" spans="5:9" x14ac:dyDescent="0.25">
      <c r="E2224" s="674" t="s">
        <v>6093</v>
      </c>
      <c r="F2224" s="674" t="s">
        <v>1279</v>
      </c>
      <c r="G2224" s="674" t="s">
        <v>1278</v>
      </c>
      <c r="H2224" s="674" t="s">
        <v>3570</v>
      </c>
      <c r="I2224" s="674" t="s">
        <v>6094</v>
      </c>
    </row>
    <row r="2225" spans="5:9" x14ac:dyDescent="0.25">
      <c r="E2225" s="674" t="s">
        <v>6095</v>
      </c>
      <c r="F2225" s="674" t="s">
        <v>1279</v>
      </c>
      <c r="G2225" s="674" t="s">
        <v>1278</v>
      </c>
      <c r="H2225" s="674" t="s">
        <v>3573</v>
      </c>
      <c r="I2225" s="674" t="s">
        <v>6096</v>
      </c>
    </row>
    <row r="2226" spans="5:9" x14ac:dyDescent="0.25">
      <c r="E2226" s="674" t="s">
        <v>6097</v>
      </c>
      <c r="F2226" s="674" t="s">
        <v>1279</v>
      </c>
      <c r="G2226" s="674" t="s">
        <v>1278</v>
      </c>
      <c r="H2226" s="674" t="s">
        <v>3576</v>
      </c>
      <c r="I2226" s="674" t="s">
        <v>6098</v>
      </c>
    </row>
    <row r="2227" spans="5:9" x14ac:dyDescent="0.25">
      <c r="E2227" s="674" t="s">
        <v>6099</v>
      </c>
      <c r="F2227" s="674" t="s">
        <v>1279</v>
      </c>
      <c r="G2227" s="674" t="s">
        <v>1278</v>
      </c>
      <c r="H2227" s="674" t="s">
        <v>3579</v>
      </c>
      <c r="I2227" s="674" t="s">
        <v>6100</v>
      </c>
    </row>
    <row r="2228" spans="5:9" x14ac:dyDescent="0.25">
      <c r="E2228" s="674" t="s">
        <v>6101</v>
      </c>
      <c r="F2228" s="674" t="s">
        <v>1279</v>
      </c>
      <c r="G2228" s="674" t="s">
        <v>1278</v>
      </c>
      <c r="H2228" s="674" t="s">
        <v>3582</v>
      </c>
      <c r="I2228" s="674" t="s">
        <v>6102</v>
      </c>
    </row>
    <row r="2229" spans="5:9" x14ac:dyDescent="0.25">
      <c r="E2229" s="674" t="s">
        <v>6103</v>
      </c>
      <c r="F2229" s="674" t="s">
        <v>1279</v>
      </c>
      <c r="G2229" s="674" t="s">
        <v>1278</v>
      </c>
      <c r="H2229" s="674" t="s">
        <v>3585</v>
      </c>
      <c r="I2229" s="674" t="s">
        <v>6104</v>
      </c>
    </row>
    <row r="2230" spans="5:9" x14ac:dyDescent="0.25">
      <c r="E2230" s="674" t="s">
        <v>6105</v>
      </c>
      <c r="F2230" s="674" t="s">
        <v>1279</v>
      </c>
      <c r="G2230" s="674" t="s">
        <v>1278</v>
      </c>
      <c r="H2230" s="674" t="s">
        <v>3588</v>
      </c>
      <c r="I2230" s="674" t="s">
        <v>6106</v>
      </c>
    </row>
    <row r="2231" spans="5:9" x14ac:dyDescent="0.25">
      <c r="E2231" s="674" t="s">
        <v>6107</v>
      </c>
      <c r="F2231" s="674" t="s">
        <v>1279</v>
      </c>
      <c r="G2231" s="674" t="s">
        <v>1278</v>
      </c>
      <c r="H2231" s="674" t="s">
        <v>3591</v>
      </c>
      <c r="I2231" s="674" t="s">
        <v>6108</v>
      </c>
    </row>
    <row r="2232" spans="5:9" x14ac:dyDescent="0.25">
      <c r="E2232" s="674" t="s">
        <v>6109</v>
      </c>
      <c r="F2232" s="674" t="s">
        <v>1279</v>
      </c>
      <c r="G2232" s="674" t="s">
        <v>1278</v>
      </c>
      <c r="H2232" s="674" t="s">
        <v>3594</v>
      </c>
      <c r="I2232" s="674" t="s">
        <v>6110</v>
      </c>
    </row>
    <row r="2233" spans="5:9" x14ac:dyDescent="0.25">
      <c r="E2233" s="674" t="s">
        <v>6111</v>
      </c>
      <c r="F2233" s="674" t="s">
        <v>1279</v>
      </c>
      <c r="G2233" s="674" t="s">
        <v>1278</v>
      </c>
      <c r="H2233" s="674" t="s">
        <v>3597</v>
      </c>
      <c r="I2233" s="674" t="s">
        <v>6112</v>
      </c>
    </row>
    <row r="2234" spans="5:9" x14ac:dyDescent="0.25">
      <c r="E2234" s="674" t="s">
        <v>6113</v>
      </c>
      <c r="F2234" s="674" t="s">
        <v>1279</v>
      </c>
      <c r="G2234" s="674" t="s">
        <v>1278</v>
      </c>
      <c r="H2234" s="674" t="s">
        <v>3600</v>
      </c>
      <c r="I2234" s="674" t="s">
        <v>6114</v>
      </c>
    </row>
    <row r="2235" spans="5:9" x14ac:dyDescent="0.25">
      <c r="E2235" s="674" t="s">
        <v>6115</v>
      </c>
      <c r="F2235" s="674" t="s">
        <v>1279</v>
      </c>
      <c r="G2235" s="674" t="s">
        <v>1278</v>
      </c>
      <c r="H2235" s="674" t="s">
        <v>3603</v>
      </c>
      <c r="I2235" s="674" t="s">
        <v>6116</v>
      </c>
    </row>
    <row r="2236" spans="5:9" x14ac:dyDescent="0.25">
      <c r="E2236" s="674" t="s">
        <v>6117</v>
      </c>
      <c r="F2236" s="674" t="s">
        <v>1279</v>
      </c>
      <c r="G2236" s="674" t="s">
        <v>1278</v>
      </c>
      <c r="H2236" s="674" t="s">
        <v>3606</v>
      </c>
      <c r="I2236" s="674" t="s">
        <v>6118</v>
      </c>
    </row>
    <row r="2237" spans="5:9" x14ac:dyDescent="0.25">
      <c r="E2237" s="674" t="s">
        <v>6119</v>
      </c>
      <c r="F2237" s="674" t="s">
        <v>1279</v>
      </c>
      <c r="G2237" s="674" t="s">
        <v>1278</v>
      </c>
      <c r="H2237" s="674" t="s">
        <v>3609</v>
      </c>
      <c r="I2237" s="674" t="s">
        <v>6120</v>
      </c>
    </row>
    <row r="2238" spans="5:9" x14ac:dyDescent="0.25">
      <c r="E2238" s="674" t="s">
        <v>6121</v>
      </c>
      <c r="F2238" s="674" t="s">
        <v>1279</v>
      </c>
      <c r="G2238" s="674" t="s">
        <v>1278</v>
      </c>
      <c r="H2238" s="674" t="s">
        <v>3612</v>
      </c>
      <c r="I2238" s="674" t="s">
        <v>6122</v>
      </c>
    </row>
    <row r="2239" spans="5:9" x14ac:dyDescent="0.25">
      <c r="E2239" s="674" t="s">
        <v>6123</v>
      </c>
      <c r="F2239" s="674" t="s">
        <v>1279</v>
      </c>
      <c r="G2239" s="674" t="s">
        <v>1278</v>
      </c>
      <c r="H2239" s="674" t="s">
        <v>3615</v>
      </c>
      <c r="I2239" s="674" t="s">
        <v>6124</v>
      </c>
    </row>
    <row r="2240" spans="5:9" x14ac:dyDescent="0.25">
      <c r="E2240" s="674" t="s">
        <v>6125</v>
      </c>
      <c r="F2240" s="674" t="s">
        <v>1279</v>
      </c>
      <c r="G2240" s="674" t="s">
        <v>1278</v>
      </c>
      <c r="H2240" s="674" t="s">
        <v>3618</v>
      </c>
      <c r="I2240" s="674" t="s">
        <v>6126</v>
      </c>
    </row>
    <row r="2241" spans="5:9" x14ac:dyDescent="0.25">
      <c r="E2241" s="674" t="s">
        <v>6127</v>
      </c>
      <c r="F2241" s="674" t="s">
        <v>1279</v>
      </c>
      <c r="G2241" s="674" t="s">
        <v>1278</v>
      </c>
      <c r="H2241" s="674" t="s">
        <v>3621</v>
      </c>
      <c r="I2241" s="674" t="s">
        <v>6128</v>
      </c>
    </row>
    <row r="2242" spans="5:9" x14ac:dyDescent="0.25">
      <c r="E2242" s="674" t="s">
        <v>6129</v>
      </c>
      <c r="F2242" s="674" t="s">
        <v>1279</v>
      </c>
      <c r="G2242" s="674" t="s">
        <v>1278</v>
      </c>
      <c r="H2242" s="674" t="s">
        <v>3624</v>
      </c>
      <c r="I2242" s="674" t="s">
        <v>6130</v>
      </c>
    </row>
    <row r="2243" spans="5:9" x14ac:dyDescent="0.25">
      <c r="E2243" s="674" t="s">
        <v>6131</v>
      </c>
      <c r="F2243" s="674" t="s">
        <v>1279</v>
      </c>
      <c r="G2243" s="674" t="s">
        <v>1278</v>
      </c>
      <c r="H2243" s="674" t="s">
        <v>3627</v>
      </c>
      <c r="I2243" s="674" t="s">
        <v>6132</v>
      </c>
    </row>
    <row r="2244" spans="5:9" x14ac:dyDescent="0.25">
      <c r="E2244" s="674" t="s">
        <v>6133</v>
      </c>
      <c r="F2244" s="674" t="s">
        <v>1279</v>
      </c>
      <c r="G2244" s="674" t="s">
        <v>1278</v>
      </c>
      <c r="H2244" s="674" t="s">
        <v>3630</v>
      </c>
      <c r="I2244" s="674" t="s">
        <v>6134</v>
      </c>
    </row>
    <row r="2245" spans="5:9" x14ac:dyDescent="0.25">
      <c r="E2245" s="674" t="s">
        <v>6135</v>
      </c>
      <c r="F2245" s="674" t="s">
        <v>1279</v>
      </c>
      <c r="G2245" s="674" t="s">
        <v>1278</v>
      </c>
      <c r="H2245" s="674" t="s">
        <v>3633</v>
      </c>
      <c r="I2245" s="674" t="s">
        <v>6136</v>
      </c>
    </row>
    <row r="2246" spans="5:9" x14ac:dyDescent="0.25">
      <c r="E2246" s="674" t="s">
        <v>6137</v>
      </c>
      <c r="F2246" s="674" t="s">
        <v>1279</v>
      </c>
      <c r="G2246" s="674" t="s">
        <v>1278</v>
      </c>
      <c r="H2246" s="674" t="s">
        <v>3636</v>
      </c>
      <c r="I2246" s="674" t="s">
        <v>6138</v>
      </c>
    </row>
    <row r="2247" spans="5:9" x14ac:dyDescent="0.25">
      <c r="E2247" s="674" t="s">
        <v>6139</v>
      </c>
      <c r="F2247" s="674" t="s">
        <v>1279</v>
      </c>
      <c r="G2247" s="674" t="s">
        <v>1278</v>
      </c>
      <c r="H2247" s="674" t="s">
        <v>3639</v>
      </c>
      <c r="I2247" s="674" t="s">
        <v>6140</v>
      </c>
    </row>
    <row r="2248" spans="5:9" x14ac:dyDescent="0.25">
      <c r="E2248" s="674" t="s">
        <v>6141</v>
      </c>
      <c r="F2248" s="674" t="s">
        <v>1279</v>
      </c>
      <c r="G2248" s="674" t="s">
        <v>1278</v>
      </c>
      <c r="H2248" s="674" t="s">
        <v>3642</v>
      </c>
      <c r="I2248" s="674" t="s">
        <v>6142</v>
      </c>
    </row>
    <row r="2249" spans="5:9" x14ac:dyDescent="0.25">
      <c r="E2249" s="674" t="s">
        <v>6143</v>
      </c>
      <c r="F2249" s="674" t="s">
        <v>1279</v>
      </c>
      <c r="G2249" s="674" t="s">
        <v>1278</v>
      </c>
      <c r="H2249" s="674" t="s">
        <v>3645</v>
      </c>
      <c r="I2249" s="674" t="s">
        <v>6144</v>
      </c>
    </row>
    <row r="2250" spans="5:9" x14ac:dyDescent="0.25">
      <c r="E2250" s="674" t="s">
        <v>6145</v>
      </c>
      <c r="F2250" s="674" t="s">
        <v>1279</v>
      </c>
      <c r="G2250" s="674" t="s">
        <v>1278</v>
      </c>
      <c r="H2250" s="674" t="s">
        <v>3648</v>
      </c>
      <c r="I2250" s="674" t="s">
        <v>5178</v>
      </c>
    </row>
    <row r="2251" spans="5:9" x14ac:dyDescent="0.25">
      <c r="E2251" s="674" t="s">
        <v>6146</v>
      </c>
      <c r="F2251" s="674" t="s">
        <v>1279</v>
      </c>
      <c r="G2251" s="674" t="s">
        <v>1278</v>
      </c>
      <c r="H2251" s="674" t="s">
        <v>3651</v>
      </c>
      <c r="I2251" s="674" t="s">
        <v>2550</v>
      </c>
    </row>
    <row r="2252" spans="5:9" x14ac:dyDescent="0.25">
      <c r="E2252" s="674" t="s">
        <v>6147</v>
      </c>
      <c r="F2252" s="674" t="s">
        <v>1279</v>
      </c>
      <c r="G2252" s="674" t="s">
        <v>1278</v>
      </c>
      <c r="H2252" s="674" t="s">
        <v>3654</v>
      </c>
      <c r="I2252" s="674" t="s">
        <v>6148</v>
      </c>
    </row>
    <row r="2253" spans="5:9" x14ac:dyDescent="0.25">
      <c r="E2253" s="674" t="s">
        <v>6149</v>
      </c>
      <c r="F2253" s="674" t="s">
        <v>1279</v>
      </c>
      <c r="G2253" s="674" t="s">
        <v>1278</v>
      </c>
      <c r="H2253" s="674" t="s">
        <v>3657</v>
      </c>
      <c r="I2253" s="674" t="s">
        <v>6150</v>
      </c>
    </row>
    <row r="2254" spans="5:9" x14ac:dyDescent="0.25">
      <c r="E2254" s="674" t="s">
        <v>6151</v>
      </c>
      <c r="F2254" s="674" t="s">
        <v>1279</v>
      </c>
      <c r="G2254" s="674" t="s">
        <v>1278</v>
      </c>
      <c r="H2254" s="674" t="s">
        <v>3660</v>
      </c>
      <c r="I2254" s="674" t="s">
        <v>6152</v>
      </c>
    </row>
    <row r="2255" spans="5:9" x14ac:dyDescent="0.25">
      <c r="E2255" s="674" t="s">
        <v>6153</v>
      </c>
      <c r="F2255" s="674" t="s">
        <v>1279</v>
      </c>
      <c r="G2255" s="674" t="s">
        <v>1278</v>
      </c>
      <c r="H2255" s="674" t="s">
        <v>3663</v>
      </c>
      <c r="I2255" s="674" t="s">
        <v>6154</v>
      </c>
    </row>
    <row r="2256" spans="5:9" x14ac:dyDescent="0.25">
      <c r="E2256" s="674" t="s">
        <v>6155</v>
      </c>
      <c r="F2256" s="674" t="s">
        <v>1279</v>
      </c>
      <c r="G2256" s="674" t="s">
        <v>1278</v>
      </c>
      <c r="H2256" s="674" t="s">
        <v>3666</v>
      </c>
      <c r="I2256" s="674" t="s">
        <v>6156</v>
      </c>
    </row>
    <row r="2257" spans="5:9" x14ac:dyDescent="0.25">
      <c r="E2257" s="674" t="s">
        <v>6157</v>
      </c>
      <c r="F2257" s="674" t="s">
        <v>1279</v>
      </c>
      <c r="G2257" s="674" t="s">
        <v>1278</v>
      </c>
      <c r="H2257" s="674" t="s">
        <v>3669</v>
      </c>
      <c r="I2257" s="674" t="s">
        <v>2027</v>
      </c>
    </row>
    <row r="2258" spans="5:9" x14ac:dyDescent="0.25">
      <c r="E2258" s="674" t="s">
        <v>6158</v>
      </c>
      <c r="F2258" s="674" t="s">
        <v>1279</v>
      </c>
      <c r="G2258" s="674" t="s">
        <v>1278</v>
      </c>
      <c r="H2258" s="674" t="s">
        <v>3672</v>
      </c>
      <c r="I2258" s="674" t="s">
        <v>6159</v>
      </c>
    </row>
    <row r="2259" spans="5:9" x14ac:dyDescent="0.25">
      <c r="E2259" s="674" t="s">
        <v>6160</v>
      </c>
      <c r="F2259" s="674" t="s">
        <v>1279</v>
      </c>
      <c r="G2259" s="674" t="s">
        <v>1278</v>
      </c>
      <c r="H2259" s="674" t="s">
        <v>3675</v>
      </c>
      <c r="I2259" s="674" t="s">
        <v>6161</v>
      </c>
    </row>
    <row r="2260" spans="5:9" x14ac:dyDescent="0.25">
      <c r="E2260" s="674" t="s">
        <v>6162</v>
      </c>
      <c r="F2260" s="674" t="s">
        <v>1279</v>
      </c>
      <c r="G2260" s="674" t="s">
        <v>1278</v>
      </c>
      <c r="H2260" s="674" t="s">
        <v>3678</v>
      </c>
      <c r="I2260" s="674" t="s">
        <v>6163</v>
      </c>
    </row>
    <row r="2261" spans="5:9" x14ac:dyDescent="0.25">
      <c r="E2261" s="674" t="s">
        <v>6164</v>
      </c>
      <c r="F2261" s="674" t="s">
        <v>1279</v>
      </c>
      <c r="G2261" s="674" t="s">
        <v>1278</v>
      </c>
      <c r="H2261" s="674" t="s">
        <v>3681</v>
      </c>
      <c r="I2261" s="674" t="s">
        <v>6165</v>
      </c>
    </row>
    <row r="2262" spans="5:9" x14ac:dyDescent="0.25">
      <c r="E2262" s="674" t="s">
        <v>6166</v>
      </c>
      <c r="F2262" s="674" t="s">
        <v>1279</v>
      </c>
      <c r="G2262" s="674" t="s">
        <v>1278</v>
      </c>
      <c r="H2262" s="674" t="s">
        <v>3684</v>
      </c>
      <c r="I2262" s="674" t="s">
        <v>6167</v>
      </c>
    </row>
    <row r="2263" spans="5:9" x14ac:dyDescent="0.25">
      <c r="E2263" s="674" t="s">
        <v>6168</v>
      </c>
      <c r="F2263" s="674" t="s">
        <v>1279</v>
      </c>
      <c r="G2263" s="674" t="s">
        <v>1278</v>
      </c>
      <c r="H2263" s="674" t="s">
        <v>3687</v>
      </c>
      <c r="I2263" s="674" t="s">
        <v>6169</v>
      </c>
    </row>
    <row r="2264" spans="5:9" x14ac:dyDescent="0.25">
      <c r="E2264" s="674" t="s">
        <v>6170</v>
      </c>
      <c r="F2264" s="674" t="s">
        <v>1279</v>
      </c>
      <c r="G2264" s="674" t="s">
        <v>1278</v>
      </c>
      <c r="H2264" s="674" t="s">
        <v>3690</v>
      </c>
      <c r="I2264" s="674" t="s">
        <v>6171</v>
      </c>
    </row>
    <row r="2265" spans="5:9" x14ac:dyDescent="0.25">
      <c r="E2265" s="674" t="s">
        <v>6172</v>
      </c>
      <c r="F2265" s="674" t="s">
        <v>1279</v>
      </c>
      <c r="G2265" s="674" t="s">
        <v>1278</v>
      </c>
      <c r="H2265" s="674" t="s">
        <v>3693</v>
      </c>
      <c r="I2265" s="674" t="s">
        <v>6173</v>
      </c>
    </row>
    <row r="2266" spans="5:9" x14ac:dyDescent="0.25">
      <c r="E2266" s="674" t="s">
        <v>6174</v>
      </c>
      <c r="F2266" s="674" t="s">
        <v>1279</v>
      </c>
      <c r="G2266" s="674" t="s">
        <v>1278</v>
      </c>
      <c r="H2266" s="674" t="s">
        <v>3696</v>
      </c>
      <c r="I2266" s="674" t="s">
        <v>6175</v>
      </c>
    </row>
    <row r="2267" spans="5:9" x14ac:dyDescent="0.25">
      <c r="E2267" s="674" t="s">
        <v>6176</v>
      </c>
      <c r="F2267" s="674" t="s">
        <v>1279</v>
      </c>
      <c r="G2267" s="674" t="s">
        <v>1278</v>
      </c>
      <c r="H2267" s="674" t="s">
        <v>3699</v>
      </c>
      <c r="I2267" s="674" t="s">
        <v>6177</v>
      </c>
    </row>
    <row r="2268" spans="5:9" x14ac:dyDescent="0.25">
      <c r="E2268" s="674" t="s">
        <v>6178</v>
      </c>
      <c r="F2268" s="674" t="s">
        <v>1279</v>
      </c>
      <c r="G2268" s="674" t="s">
        <v>1278</v>
      </c>
      <c r="H2268" s="674" t="s">
        <v>3702</v>
      </c>
      <c r="I2268" s="674" t="s">
        <v>6179</v>
      </c>
    </row>
    <row r="2269" spans="5:9" x14ac:dyDescent="0.25">
      <c r="E2269" s="674" t="s">
        <v>6180</v>
      </c>
      <c r="F2269" s="674" t="s">
        <v>1279</v>
      </c>
      <c r="G2269" s="674" t="s">
        <v>1278</v>
      </c>
      <c r="H2269" s="674" t="s">
        <v>3705</v>
      </c>
      <c r="I2269" s="674" t="s">
        <v>2563</v>
      </c>
    </row>
    <row r="2270" spans="5:9" x14ac:dyDescent="0.25">
      <c r="E2270" s="674" t="s">
        <v>6181</v>
      </c>
      <c r="F2270" s="674" t="s">
        <v>1279</v>
      </c>
      <c r="G2270" s="674" t="s">
        <v>1278</v>
      </c>
      <c r="H2270" s="674" t="s">
        <v>3708</v>
      </c>
      <c r="I2270" s="674" t="s">
        <v>6182</v>
      </c>
    </row>
    <row r="2271" spans="5:9" x14ac:dyDescent="0.25">
      <c r="E2271" s="674" t="s">
        <v>6183</v>
      </c>
      <c r="F2271" s="674" t="s">
        <v>1279</v>
      </c>
      <c r="G2271" s="674" t="s">
        <v>1278</v>
      </c>
      <c r="H2271" s="674" t="s">
        <v>3711</v>
      </c>
      <c r="I2271" s="674" t="s">
        <v>6184</v>
      </c>
    </row>
    <row r="2272" spans="5:9" x14ac:dyDescent="0.25">
      <c r="E2272" s="674" t="s">
        <v>6185</v>
      </c>
      <c r="F2272" s="674" t="s">
        <v>1279</v>
      </c>
      <c r="G2272" s="674" t="s">
        <v>1278</v>
      </c>
      <c r="H2272" s="674" t="s">
        <v>3714</v>
      </c>
      <c r="I2272" s="674" t="s">
        <v>2578</v>
      </c>
    </row>
    <row r="2273" spans="5:9" x14ac:dyDescent="0.25">
      <c r="E2273" s="674" t="s">
        <v>6186</v>
      </c>
      <c r="F2273" s="674" t="s">
        <v>1279</v>
      </c>
      <c r="G2273" s="674" t="s">
        <v>1278</v>
      </c>
      <c r="H2273" s="674" t="s">
        <v>3717</v>
      </c>
      <c r="I2273" s="674" t="s">
        <v>6187</v>
      </c>
    </row>
    <row r="2274" spans="5:9" x14ac:dyDescent="0.25">
      <c r="E2274" s="674" t="s">
        <v>6188</v>
      </c>
      <c r="F2274" s="674" t="s">
        <v>1279</v>
      </c>
      <c r="G2274" s="674" t="s">
        <v>1278</v>
      </c>
      <c r="H2274" s="674" t="s">
        <v>3720</v>
      </c>
      <c r="I2274" s="674" t="s">
        <v>6189</v>
      </c>
    </row>
    <row r="2275" spans="5:9" x14ac:dyDescent="0.25">
      <c r="E2275" s="674" t="s">
        <v>6190</v>
      </c>
      <c r="F2275" s="674" t="s">
        <v>1279</v>
      </c>
      <c r="G2275" s="674" t="s">
        <v>1278</v>
      </c>
      <c r="H2275" s="674" t="s">
        <v>3723</v>
      </c>
      <c r="I2275" s="674" t="s">
        <v>6191</v>
      </c>
    </row>
    <row r="2276" spans="5:9" x14ac:dyDescent="0.25">
      <c r="E2276" s="674" t="s">
        <v>6192</v>
      </c>
      <c r="F2276" s="674" t="s">
        <v>1279</v>
      </c>
      <c r="G2276" s="674" t="s">
        <v>1278</v>
      </c>
      <c r="H2276" s="674" t="s">
        <v>3726</v>
      </c>
      <c r="I2276" s="674" t="s">
        <v>6193</v>
      </c>
    </row>
    <row r="2277" spans="5:9" x14ac:dyDescent="0.25">
      <c r="E2277" s="674" t="s">
        <v>6194</v>
      </c>
      <c r="F2277" s="674" t="s">
        <v>1279</v>
      </c>
      <c r="G2277" s="674" t="s">
        <v>1278</v>
      </c>
      <c r="H2277" s="674" t="s">
        <v>3729</v>
      </c>
      <c r="I2277" s="674" t="s">
        <v>6195</v>
      </c>
    </row>
    <row r="2278" spans="5:9" x14ac:dyDescent="0.25">
      <c r="E2278" s="674" t="s">
        <v>6196</v>
      </c>
      <c r="F2278" s="674" t="s">
        <v>1279</v>
      </c>
      <c r="G2278" s="674" t="s">
        <v>1278</v>
      </c>
      <c r="H2278" s="674" t="s">
        <v>3731</v>
      </c>
      <c r="I2278" s="674" t="s">
        <v>6197</v>
      </c>
    </row>
    <row r="2279" spans="5:9" x14ac:dyDescent="0.25">
      <c r="E2279" s="674" t="s">
        <v>6198</v>
      </c>
      <c r="F2279" s="674" t="s">
        <v>1279</v>
      </c>
      <c r="G2279" s="674" t="s">
        <v>1278</v>
      </c>
      <c r="H2279" s="674" t="s">
        <v>3734</v>
      </c>
      <c r="I2279" s="674" t="s">
        <v>6199</v>
      </c>
    </row>
    <row r="2280" spans="5:9" x14ac:dyDescent="0.25">
      <c r="E2280" s="674" t="s">
        <v>6200</v>
      </c>
      <c r="F2280" s="674" t="s">
        <v>1279</v>
      </c>
      <c r="G2280" s="674" t="s">
        <v>1278</v>
      </c>
      <c r="H2280" s="674" t="s">
        <v>3737</v>
      </c>
      <c r="I2280" s="674" t="s">
        <v>6201</v>
      </c>
    </row>
    <row r="2281" spans="5:9" x14ac:dyDescent="0.25">
      <c r="E2281" s="674" t="s">
        <v>6202</v>
      </c>
      <c r="F2281" s="674" t="s">
        <v>1279</v>
      </c>
      <c r="G2281" s="674" t="s">
        <v>1278</v>
      </c>
      <c r="H2281" s="674" t="s">
        <v>3740</v>
      </c>
      <c r="I2281" s="674" t="s">
        <v>2846</v>
      </c>
    </row>
    <row r="2282" spans="5:9" x14ac:dyDescent="0.25">
      <c r="E2282" s="674" t="s">
        <v>6203</v>
      </c>
      <c r="F2282" s="674" t="s">
        <v>1279</v>
      </c>
      <c r="G2282" s="674" t="s">
        <v>1278</v>
      </c>
      <c r="H2282" s="674" t="s">
        <v>3743</v>
      </c>
      <c r="I2282" s="674" t="s">
        <v>1388</v>
      </c>
    </row>
    <row r="2283" spans="5:9" x14ac:dyDescent="0.25">
      <c r="E2283" s="674" t="s">
        <v>6204</v>
      </c>
      <c r="F2283" s="674" t="s">
        <v>1279</v>
      </c>
      <c r="G2283" s="674" t="s">
        <v>1278</v>
      </c>
      <c r="H2283" s="674" t="s">
        <v>3746</v>
      </c>
      <c r="I2283" s="674" t="s">
        <v>6205</v>
      </c>
    </row>
    <row r="2284" spans="5:9" x14ac:dyDescent="0.25">
      <c r="E2284" s="674" t="s">
        <v>6206</v>
      </c>
      <c r="F2284" s="674" t="s">
        <v>1279</v>
      </c>
      <c r="G2284" s="674" t="s">
        <v>1278</v>
      </c>
      <c r="H2284" s="674" t="s">
        <v>3749</v>
      </c>
      <c r="I2284" s="674" t="s">
        <v>6207</v>
      </c>
    </row>
    <row r="2285" spans="5:9" x14ac:dyDescent="0.25">
      <c r="E2285" s="674" t="s">
        <v>6208</v>
      </c>
      <c r="F2285" s="674" t="s">
        <v>1279</v>
      </c>
      <c r="G2285" s="674" t="s">
        <v>1278</v>
      </c>
      <c r="H2285" s="674" t="s">
        <v>3752</v>
      </c>
      <c r="I2285" s="674" t="s">
        <v>6209</v>
      </c>
    </row>
    <row r="2286" spans="5:9" x14ac:dyDescent="0.25">
      <c r="E2286" s="674" t="s">
        <v>6210</v>
      </c>
      <c r="F2286" s="674" t="s">
        <v>1279</v>
      </c>
      <c r="G2286" s="674" t="s">
        <v>1278</v>
      </c>
      <c r="H2286" s="674" t="s">
        <v>3755</v>
      </c>
      <c r="I2286" s="674" t="s">
        <v>6211</v>
      </c>
    </row>
    <row r="2287" spans="5:9" x14ac:dyDescent="0.25">
      <c r="E2287" s="674" t="s">
        <v>6212</v>
      </c>
      <c r="F2287" s="674" t="s">
        <v>1279</v>
      </c>
      <c r="G2287" s="674" t="s">
        <v>1278</v>
      </c>
      <c r="H2287" s="674" t="s">
        <v>3758</v>
      </c>
      <c r="I2287" s="674" t="s">
        <v>6213</v>
      </c>
    </row>
    <row r="2288" spans="5:9" x14ac:dyDescent="0.25">
      <c r="E2288" s="674" t="s">
        <v>6214</v>
      </c>
      <c r="F2288" s="674" t="s">
        <v>1279</v>
      </c>
      <c r="G2288" s="674" t="s">
        <v>1278</v>
      </c>
      <c r="H2288" s="674" t="s">
        <v>3761</v>
      </c>
      <c r="I2288" s="674" t="s">
        <v>6215</v>
      </c>
    </row>
    <row r="2289" spans="5:9" x14ac:dyDescent="0.25">
      <c r="E2289" s="674" t="s">
        <v>6216</v>
      </c>
      <c r="F2289" s="674" t="s">
        <v>1279</v>
      </c>
      <c r="G2289" s="674" t="s">
        <v>1278</v>
      </c>
      <c r="H2289" s="674" t="s">
        <v>3764</v>
      </c>
      <c r="I2289" s="674" t="s">
        <v>6217</v>
      </c>
    </row>
    <row r="2290" spans="5:9" x14ac:dyDescent="0.25">
      <c r="E2290" s="674" t="s">
        <v>6218</v>
      </c>
      <c r="F2290" s="674" t="s">
        <v>1279</v>
      </c>
      <c r="G2290" s="674" t="s">
        <v>1278</v>
      </c>
      <c r="H2290" s="674" t="s">
        <v>3767</v>
      </c>
      <c r="I2290" s="674" t="s">
        <v>6219</v>
      </c>
    </row>
    <row r="2291" spans="5:9" x14ac:dyDescent="0.25">
      <c r="E2291" s="674" t="s">
        <v>6220</v>
      </c>
      <c r="F2291" s="674" t="s">
        <v>1279</v>
      </c>
      <c r="G2291" s="674" t="s">
        <v>1278</v>
      </c>
      <c r="H2291" s="674" t="s">
        <v>3770</v>
      </c>
      <c r="I2291" s="674" t="s">
        <v>6221</v>
      </c>
    </row>
    <row r="2292" spans="5:9" x14ac:dyDescent="0.25">
      <c r="E2292" s="674" t="s">
        <v>6222</v>
      </c>
      <c r="F2292" s="674" t="s">
        <v>1279</v>
      </c>
      <c r="G2292" s="674" t="s">
        <v>1278</v>
      </c>
      <c r="H2292" s="674" t="s">
        <v>3773</v>
      </c>
      <c r="I2292" s="674" t="s">
        <v>6223</v>
      </c>
    </row>
    <row r="2293" spans="5:9" x14ac:dyDescent="0.25">
      <c r="E2293" s="674" t="s">
        <v>6224</v>
      </c>
      <c r="F2293" s="674" t="s">
        <v>1279</v>
      </c>
      <c r="G2293" s="674" t="s">
        <v>1278</v>
      </c>
      <c r="H2293" s="674" t="s">
        <v>3775</v>
      </c>
      <c r="I2293" s="674" t="s">
        <v>6225</v>
      </c>
    </row>
    <row r="2294" spans="5:9" x14ac:dyDescent="0.25">
      <c r="E2294" s="674" t="s">
        <v>6226</v>
      </c>
      <c r="F2294" s="674" t="s">
        <v>1279</v>
      </c>
      <c r="G2294" s="674" t="s">
        <v>1278</v>
      </c>
      <c r="H2294" s="674" t="s">
        <v>3778</v>
      </c>
      <c r="I2294" s="674" t="s">
        <v>6227</v>
      </c>
    </row>
    <row r="2295" spans="5:9" x14ac:dyDescent="0.25">
      <c r="E2295" s="674" t="s">
        <v>6228</v>
      </c>
      <c r="F2295" s="674" t="s">
        <v>1279</v>
      </c>
      <c r="G2295" s="674" t="s">
        <v>1278</v>
      </c>
      <c r="H2295" s="674" t="s">
        <v>3781</v>
      </c>
      <c r="I2295" s="674" t="s">
        <v>6229</v>
      </c>
    </row>
    <row r="2296" spans="5:9" x14ac:dyDescent="0.25">
      <c r="E2296" s="674" t="s">
        <v>6230</v>
      </c>
      <c r="F2296" s="674" t="s">
        <v>1284</v>
      </c>
      <c r="G2296" s="674" t="s">
        <v>1283</v>
      </c>
      <c r="H2296" s="674" t="s">
        <v>1146</v>
      </c>
      <c r="I2296" s="674" t="s">
        <v>6231</v>
      </c>
    </row>
    <row r="2297" spans="5:9" x14ac:dyDescent="0.25">
      <c r="E2297" s="674" t="s">
        <v>6232</v>
      </c>
      <c r="F2297" s="674" t="s">
        <v>1284</v>
      </c>
      <c r="G2297" s="674" t="s">
        <v>1283</v>
      </c>
      <c r="H2297" s="674" t="s">
        <v>1148</v>
      </c>
      <c r="I2297" s="674" t="s">
        <v>6233</v>
      </c>
    </row>
    <row r="2298" spans="5:9" x14ac:dyDescent="0.25">
      <c r="E2298" s="674" t="s">
        <v>6234</v>
      </c>
      <c r="F2298" s="674" t="s">
        <v>1284</v>
      </c>
      <c r="G2298" s="674" t="s">
        <v>1283</v>
      </c>
      <c r="H2298" s="674" t="s">
        <v>1154</v>
      </c>
      <c r="I2298" s="674" t="s">
        <v>6235</v>
      </c>
    </row>
    <row r="2299" spans="5:9" x14ac:dyDescent="0.25">
      <c r="E2299" s="674" t="s">
        <v>6236</v>
      </c>
      <c r="F2299" s="674" t="s">
        <v>1284</v>
      </c>
      <c r="G2299" s="674" t="s">
        <v>1283</v>
      </c>
      <c r="H2299" s="674" t="s">
        <v>1160</v>
      </c>
      <c r="I2299" s="674" t="s">
        <v>6237</v>
      </c>
    </row>
    <row r="2300" spans="5:9" x14ac:dyDescent="0.25">
      <c r="E2300" s="674" t="s">
        <v>6238</v>
      </c>
      <c r="F2300" s="674" t="s">
        <v>1284</v>
      </c>
      <c r="G2300" s="674" t="s">
        <v>1283</v>
      </c>
      <c r="H2300" s="674" t="s">
        <v>1165</v>
      </c>
      <c r="I2300" s="674" t="s">
        <v>6239</v>
      </c>
    </row>
    <row r="2301" spans="5:9" x14ac:dyDescent="0.25">
      <c r="E2301" s="674" t="s">
        <v>6240</v>
      </c>
      <c r="F2301" s="674" t="s">
        <v>1284</v>
      </c>
      <c r="G2301" s="674" t="s">
        <v>1283</v>
      </c>
      <c r="H2301" s="674" t="s">
        <v>1171</v>
      </c>
      <c r="I2301" s="674" t="s">
        <v>6241</v>
      </c>
    </row>
    <row r="2302" spans="5:9" x14ac:dyDescent="0.25">
      <c r="E2302" s="674" t="s">
        <v>6242</v>
      </c>
      <c r="F2302" s="674" t="s">
        <v>1284</v>
      </c>
      <c r="G2302" s="674" t="s">
        <v>1283</v>
      </c>
      <c r="H2302" s="674" t="s">
        <v>1176</v>
      </c>
      <c r="I2302" s="674" t="s">
        <v>6243</v>
      </c>
    </row>
    <row r="2303" spans="5:9" x14ac:dyDescent="0.25">
      <c r="E2303" s="674" t="s">
        <v>6244</v>
      </c>
      <c r="F2303" s="674" t="s">
        <v>1284</v>
      </c>
      <c r="G2303" s="674" t="s">
        <v>1283</v>
      </c>
      <c r="H2303" s="674" t="s">
        <v>1181</v>
      </c>
      <c r="I2303" s="674" t="s">
        <v>6245</v>
      </c>
    </row>
    <row r="2304" spans="5:9" x14ac:dyDescent="0.25">
      <c r="E2304" s="674" t="s">
        <v>6246</v>
      </c>
      <c r="F2304" s="674" t="s">
        <v>1284</v>
      </c>
      <c r="G2304" s="674" t="s">
        <v>1283</v>
      </c>
      <c r="H2304" s="674" t="s">
        <v>1186</v>
      </c>
      <c r="I2304" s="674" t="s">
        <v>6247</v>
      </c>
    </row>
    <row r="2305" spans="5:9" x14ac:dyDescent="0.25">
      <c r="E2305" s="674" t="s">
        <v>6248</v>
      </c>
      <c r="F2305" s="674" t="s">
        <v>1284</v>
      </c>
      <c r="G2305" s="674" t="s">
        <v>1283</v>
      </c>
      <c r="H2305" s="674" t="s">
        <v>1192</v>
      </c>
      <c r="I2305" s="674" t="s">
        <v>6249</v>
      </c>
    </row>
    <row r="2306" spans="5:9" x14ac:dyDescent="0.25">
      <c r="E2306" s="674" t="s">
        <v>6250</v>
      </c>
      <c r="F2306" s="674" t="s">
        <v>1284</v>
      </c>
      <c r="G2306" s="674" t="s">
        <v>1283</v>
      </c>
      <c r="H2306" s="674" t="s">
        <v>1197</v>
      </c>
      <c r="I2306" s="674" t="s">
        <v>6251</v>
      </c>
    </row>
    <row r="2307" spans="5:9" x14ac:dyDescent="0.25">
      <c r="E2307" s="674" t="s">
        <v>6252</v>
      </c>
      <c r="F2307" s="674" t="s">
        <v>1284</v>
      </c>
      <c r="G2307" s="674" t="s">
        <v>1283</v>
      </c>
      <c r="H2307" s="674" t="s">
        <v>1312</v>
      </c>
      <c r="I2307" s="674" t="s">
        <v>6253</v>
      </c>
    </row>
    <row r="2308" spans="5:9" x14ac:dyDescent="0.25">
      <c r="E2308" s="674" t="s">
        <v>6254</v>
      </c>
      <c r="F2308" s="674" t="s">
        <v>1284</v>
      </c>
      <c r="G2308" s="674" t="s">
        <v>1283</v>
      </c>
      <c r="H2308" s="674" t="s">
        <v>1314</v>
      </c>
      <c r="I2308" s="674" t="s">
        <v>6255</v>
      </c>
    </row>
    <row r="2309" spans="5:9" x14ac:dyDescent="0.25">
      <c r="E2309" s="674" t="s">
        <v>6256</v>
      </c>
      <c r="F2309" s="674" t="s">
        <v>1284</v>
      </c>
      <c r="G2309" s="674" t="s">
        <v>1283</v>
      </c>
      <c r="H2309" s="674" t="s">
        <v>1316</v>
      </c>
      <c r="I2309" s="674" t="s">
        <v>6257</v>
      </c>
    </row>
    <row r="2310" spans="5:9" x14ac:dyDescent="0.25">
      <c r="E2310" s="674" t="s">
        <v>6258</v>
      </c>
      <c r="F2310" s="674" t="s">
        <v>1284</v>
      </c>
      <c r="G2310" s="674" t="s">
        <v>1283</v>
      </c>
      <c r="H2310" s="674" t="s">
        <v>1319</v>
      </c>
      <c r="I2310" s="674" t="s">
        <v>6259</v>
      </c>
    </row>
    <row r="2311" spans="5:9" x14ac:dyDescent="0.25">
      <c r="E2311" s="674" t="s">
        <v>6260</v>
      </c>
      <c r="F2311" s="674" t="s">
        <v>1284</v>
      </c>
      <c r="G2311" s="674" t="s">
        <v>1283</v>
      </c>
      <c r="H2311" s="674" t="s">
        <v>1322</v>
      </c>
      <c r="I2311" s="674" t="s">
        <v>6261</v>
      </c>
    </row>
    <row r="2312" spans="5:9" x14ac:dyDescent="0.25">
      <c r="E2312" s="674" t="s">
        <v>6262</v>
      </c>
      <c r="F2312" s="674" t="s">
        <v>1284</v>
      </c>
      <c r="G2312" s="674" t="s">
        <v>1283</v>
      </c>
      <c r="H2312" s="674" t="s">
        <v>1325</v>
      </c>
      <c r="I2312" s="674" t="s">
        <v>6263</v>
      </c>
    </row>
    <row r="2313" spans="5:9" x14ac:dyDescent="0.25">
      <c r="E2313" s="674" t="s">
        <v>6264</v>
      </c>
      <c r="F2313" s="674" t="s">
        <v>1284</v>
      </c>
      <c r="G2313" s="674" t="s">
        <v>1283</v>
      </c>
      <c r="H2313" s="674" t="s">
        <v>1328</v>
      </c>
      <c r="I2313" s="674" t="s">
        <v>6265</v>
      </c>
    </row>
    <row r="2314" spans="5:9" x14ac:dyDescent="0.25">
      <c r="E2314" s="674" t="s">
        <v>6266</v>
      </c>
      <c r="F2314" s="674" t="s">
        <v>1284</v>
      </c>
      <c r="G2314" s="674" t="s">
        <v>1283</v>
      </c>
      <c r="H2314" s="674" t="s">
        <v>1331</v>
      </c>
      <c r="I2314" s="674" t="s">
        <v>6267</v>
      </c>
    </row>
    <row r="2315" spans="5:9" x14ac:dyDescent="0.25">
      <c r="E2315" s="674" t="s">
        <v>6268</v>
      </c>
      <c r="F2315" s="674" t="s">
        <v>1284</v>
      </c>
      <c r="G2315" s="674" t="s">
        <v>1283</v>
      </c>
      <c r="H2315" s="674" t="s">
        <v>1333</v>
      </c>
      <c r="I2315" s="674" t="s">
        <v>6269</v>
      </c>
    </row>
    <row r="2316" spans="5:9" x14ac:dyDescent="0.25">
      <c r="E2316" s="674" t="s">
        <v>6270</v>
      </c>
      <c r="F2316" s="674" t="s">
        <v>1284</v>
      </c>
      <c r="G2316" s="674" t="s">
        <v>1283</v>
      </c>
      <c r="H2316" s="674" t="s">
        <v>1336</v>
      </c>
      <c r="I2316" s="674" t="s">
        <v>6271</v>
      </c>
    </row>
    <row r="2317" spans="5:9" x14ac:dyDescent="0.25">
      <c r="E2317" s="674" t="s">
        <v>6272</v>
      </c>
      <c r="F2317" s="674" t="s">
        <v>1284</v>
      </c>
      <c r="G2317" s="674" t="s">
        <v>1283</v>
      </c>
      <c r="H2317" s="674" t="s">
        <v>1339</v>
      </c>
      <c r="I2317" s="674" t="s">
        <v>6273</v>
      </c>
    </row>
    <row r="2318" spans="5:9" x14ac:dyDescent="0.25">
      <c r="E2318" s="674" t="s">
        <v>6274</v>
      </c>
      <c r="F2318" s="674" t="s">
        <v>1284</v>
      </c>
      <c r="G2318" s="674" t="s">
        <v>1283</v>
      </c>
      <c r="H2318" s="674" t="s">
        <v>1342</v>
      </c>
      <c r="I2318" s="674" t="s">
        <v>6275</v>
      </c>
    </row>
    <row r="2319" spans="5:9" x14ac:dyDescent="0.25">
      <c r="E2319" s="674" t="s">
        <v>6276</v>
      </c>
      <c r="F2319" s="674" t="s">
        <v>1284</v>
      </c>
      <c r="G2319" s="674" t="s">
        <v>1283</v>
      </c>
      <c r="H2319" s="674" t="s">
        <v>1345</v>
      </c>
      <c r="I2319" s="674" t="s">
        <v>6277</v>
      </c>
    </row>
    <row r="2320" spans="5:9" x14ac:dyDescent="0.25">
      <c r="E2320" s="674" t="s">
        <v>6278</v>
      </c>
      <c r="F2320" s="674" t="s">
        <v>1284</v>
      </c>
      <c r="G2320" s="674" t="s">
        <v>1283</v>
      </c>
      <c r="H2320" s="674" t="s">
        <v>1348</v>
      </c>
      <c r="I2320" s="674" t="s">
        <v>6279</v>
      </c>
    </row>
    <row r="2321" spans="5:9" x14ac:dyDescent="0.25">
      <c r="E2321" s="674" t="s">
        <v>6280</v>
      </c>
      <c r="F2321" s="674" t="s">
        <v>1284</v>
      </c>
      <c r="G2321" s="674" t="s">
        <v>1283</v>
      </c>
      <c r="H2321" s="674" t="s">
        <v>1351</v>
      </c>
      <c r="I2321" s="674" t="s">
        <v>6281</v>
      </c>
    </row>
    <row r="2322" spans="5:9" x14ac:dyDescent="0.25">
      <c r="E2322" s="674" t="s">
        <v>6282</v>
      </c>
      <c r="F2322" s="674" t="s">
        <v>1284</v>
      </c>
      <c r="G2322" s="674" t="s">
        <v>1283</v>
      </c>
      <c r="H2322" s="674" t="s">
        <v>1354</v>
      </c>
      <c r="I2322" s="674" t="s">
        <v>6283</v>
      </c>
    </row>
    <row r="2323" spans="5:9" x14ac:dyDescent="0.25">
      <c r="E2323" s="674" t="s">
        <v>6284</v>
      </c>
      <c r="F2323" s="674" t="s">
        <v>1284</v>
      </c>
      <c r="G2323" s="674" t="s">
        <v>1283</v>
      </c>
      <c r="H2323" s="674" t="s">
        <v>1357</v>
      </c>
      <c r="I2323" s="674" t="s">
        <v>6285</v>
      </c>
    </row>
    <row r="2324" spans="5:9" x14ac:dyDescent="0.25">
      <c r="E2324" s="674" t="s">
        <v>6286</v>
      </c>
      <c r="F2324" s="674" t="s">
        <v>1284</v>
      </c>
      <c r="G2324" s="674" t="s">
        <v>1283</v>
      </c>
      <c r="H2324" s="674" t="s">
        <v>1360</v>
      </c>
      <c r="I2324" s="674" t="s">
        <v>6287</v>
      </c>
    </row>
    <row r="2325" spans="5:9" x14ac:dyDescent="0.25">
      <c r="E2325" s="674" t="s">
        <v>6288</v>
      </c>
      <c r="F2325" s="674" t="s">
        <v>1284</v>
      </c>
      <c r="G2325" s="674" t="s">
        <v>1283</v>
      </c>
      <c r="H2325" s="674" t="s">
        <v>1363</v>
      </c>
      <c r="I2325" s="674" t="s">
        <v>6289</v>
      </c>
    </row>
    <row r="2326" spans="5:9" x14ac:dyDescent="0.25">
      <c r="E2326" s="674" t="s">
        <v>6290</v>
      </c>
      <c r="F2326" s="674" t="s">
        <v>1284</v>
      </c>
      <c r="G2326" s="674" t="s">
        <v>1283</v>
      </c>
      <c r="H2326" s="674" t="s">
        <v>1366</v>
      </c>
      <c r="I2326" s="674" t="s">
        <v>6291</v>
      </c>
    </row>
    <row r="2327" spans="5:9" x14ac:dyDescent="0.25">
      <c r="E2327" s="674" t="s">
        <v>6292</v>
      </c>
      <c r="F2327" s="674" t="s">
        <v>1284</v>
      </c>
      <c r="G2327" s="674" t="s">
        <v>1283</v>
      </c>
      <c r="H2327" s="674" t="s">
        <v>1369</v>
      </c>
      <c r="I2327" s="674" t="s">
        <v>6293</v>
      </c>
    </row>
    <row r="2328" spans="5:9" x14ac:dyDescent="0.25">
      <c r="E2328" s="674" t="s">
        <v>6294</v>
      </c>
      <c r="F2328" s="674" t="s">
        <v>1284</v>
      </c>
      <c r="G2328" s="674" t="s">
        <v>1283</v>
      </c>
      <c r="H2328" s="674" t="s">
        <v>1372</v>
      </c>
      <c r="I2328" s="674" t="s">
        <v>6295</v>
      </c>
    </row>
    <row r="2329" spans="5:9" x14ac:dyDescent="0.25">
      <c r="E2329" s="674" t="s">
        <v>6296</v>
      </c>
      <c r="F2329" s="674" t="s">
        <v>1284</v>
      </c>
      <c r="G2329" s="674" t="s">
        <v>1283</v>
      </c>
      <c r="H2329" s="674" t="s">
        <v>1375</v>
      </c>
      <c r="I2329" s="674" t="s">
        <v>6297</v>
      </c>
    </row>
    <row r="2330" spans="5:9" x14ac:dyDescent="0.25">
      <c r="E2330" s="674" t="s">
        <v>6298</v>
      </c>
      <c r="F2330" s="674" t="s">
        <v>1284</v>
      </c>
      <c r="G2330" s="674" t="s">
        <v>1283</v>
      </c>
      <c r="H2330" s="674" t="s">
        <v>1378</v>
      </c>
      <c r="I2330" s="674" t="s">
        <v>6299</v>
      </c>
    </row>
    <row r="2331" spans="5:9" x14ac:dyDescent="0.25">
      <c r="E2331" s="674" t="s">
        <v>6300</v>
      </c>
      <c r="F2331" s="674" t="s">
        <v>1284</v>
      </c>
      <c r="G2331" s="674" t="s">
        <v>1283</v>
      </c>
      <c r="H2331" s="674" t="s">
        <v>1381</v>
      </c>
      <c r="I2331" s="674" t="s">
        <v>6301</v>
      </c>
    </row>
    <row r="2332" spans="5:9" x14ac:dyDescent="0.25">
      <c r="E2332" s="674" t="s">
        <v>6302</v>
      </c>
      <c r="F2332" s="674" t="s">
        <v>1284</v>
      </c>
      <c r="G2332" s="674" t="s">
        <v>1283</v>
      </c>
      <c r="H2332" s="674" t="s">
        <v>1384</v>
      </c>
      <c r="I2332" s="674" t="s">
        <v>6303</v>
      </c>
    </row>
    <row r="2333" spans="5:9" x14ac:dyDescent="0.25">
      <c r="E2333" s="674" t="s">
        <v>6304</v>
      </c>
      <c r="F2333" s="674" t="s">
        <v>1284</v>
      </c>
      <c r="G2333" s="674" t="s">
        <v>1283</v>
      </c>
      <c r="H2333" s="674" t="s">
        <v>1387</v>
      </c>
      <c r="I2333" s="674" t="s">
        <v>6305</v>
      </c>
    </row>
    <row r="2334" spans="5:9" x14ac:dyDescent="0.25">
      <c r="E2334" s="674" t="s">
        <v>6306</v>
      </c>
      <c r="F2334" s="674" t="s">
        <v>1284</v>
      </c>
      <c r="G2334" s="674" t="s">
        <v>1283</v>
      </c>
      <c r="H2334" s="674" t="s">
        <v>1485</v>
      </c>
      <c r="I2334" s="674" t="s">
        <v>6307</v>
      </c>
    </row>
    <row r="2335" spans="5:9" x14ac:dyDescent="0.25">
      <c r="E2335" s="674" t="s">
        <v>6308</v>
      </c>
      <c r="F2335" s="674" t="s">
        <v>1284</v>
      </c>
      <c r="G2335" s="674" t="s">
        <v>1283</v>
      </c>
      <c r="H2335" s="674" t="s">
        <v>1488</v>
      </c>
      <c r="I2335" s="674" t="s">
        <v>6309</v>
      </c>
    </row>
    <row r="2336" spans="5:9" x14ac:dyDescent="0.25">
      <c r="E2336" s="674" t="s">
        <v>6310</v>
      </c>
      <c r="F2336" s="674" t="s">
        <v>1284</v>
      </c>
      <c r="G2336" s="674" t="s">
        <v>1283</v>
      </c>
      <c r="H2336" s="674" t="s">
        <v>1491</v>
      </c>
      <c r="I2336" s="674" t="s">
        <v>6311</v>
      </c>
    </row>
    <row r="2337" spans="5:9" x14ac:dyDescent="0.25">
      <c r="E2337" s="674" t="s">
        <v>6312</v>
      </c>
      <c r="F2337" s="674" t="s">
        <v>1284</v>
      </c>
      <c r="G2337" s="674" t="s">
        <v>1283</v>
      </c>
      <c r="H2337" s="674" t="s">
        <v>1494</v>
      </c>
      <c r="I2337" s="674" t="s">
        <v>6313</v>
      </c>
    </row>
    <row r="2338" spans="5:9" x14ac:dyDescent="0.25">
      <c r="E2338" s="674" t="s">
        <v>6314</v>
      </c>
      <c r="F2338" s="674" t="s">
        <v>1284</v>
      </c>
      <c r="G2338" s="674" t="s">
        <v>1283</v>
      </c>
      <c r="H2338" s="674" t="s">
        <v>1497</v>
      </c>
      <c r="I2338" s="674" t="s">
        <v>6315</v>
      </c>
    </row>
    <row r="2339" spans="5:9" x14ac:dyDescent="0.25">
      <c r="E2339" s="674" t="s">
        <v>6316</v>
      </c>
      <c r="F2339" s="674" t="s">
        <v>1284</v>
      </c>
      <c r="G2339" s="674" t="s">
        <v>1283</v>
      </c>
      <c r="H2339" s="674" t="s">
        <v>1500</v>
      </c>
      <c r="I2339" s="674" t="s">
        <v>6317</v>
      </c>
    </row>
    <row r="2340" spans="5:9" x14ac:dyDescent="0.25">
      <c r="E2340" s="674" t="s">
        <v>6318</v>
      </c>
      <c r="F2340" s="674" t="s">
        <v>1284</v>
      </c>
      <c r="G2340" s="674" t="s">
        <v>1283</v>
      </c>
      <c r="H2340" s="674" t="s">
        <v>1503</v>
      </c>
      <c r="I2340" s="674" t="s">
        <v>6319</v>
      </c>
    </row>
    <row r="2341" spans="5:9" x14ac:dyDescent="0.25">
      <c r="E2341" s="674" t="s">
        <v>6320</v>
      </c>
      <c r="F2341" s="674" t="s">
        <v>1284</v>
      </c>
      <c r="G2341" s="674" t="s">
        <v>1283</v>
      </c>
      <c r="H2341" s="674" t="s">
        <v>1506</v>
      </c>
      <c r="I2341" s="674" t="s">
        <v>6321</v>
      </c>
    </row>
    <row r="2342" spans="5:9" x14ac:dyDescent="0.25">
      <c r="E2342" s="674" t="s">
        <v>6322</v>
      </c>
      <c r="F2342" s="674" t="s">
        <v>1284</v>
      </c>
      <c r="G2342" s="674" t="s">
        <v>1283</v>
      </c>
      <c r="H2342" s="674" t="s">
        <v>1509</v>
      </c>
      <c r="I2342" s="674" t="s">
        <v>6323</v>
      </c>
    </row>
    <row r="2343" spans="5:9" x14ac:dyDescent="0.25">
      <c r="E2343" s="674" t="s">
        <v>6324</v>
      </c>
      <c r="F2343" s="674" t="s">
        <v>1284</v>
      </c>
      <c r="G2343" s="674" t="s">
        <v>1283</v>
      </c>
      <c r="H2343" s="674" t="s">
        <v>1512</v>
      </c>
      <c r="I2343" s="674" t="s">
        <v>6325</v>
      </c>
    </row>
    <row r="2344" spans="5:9" x14ac:dyDescent="0.25">
      <c r="E2344" s="674" t="s">
        <v>6326</v>
      </c>
      <c r="F2344" s="674" t="s">
        <v>1284</v>
      </c>
      <c r="G2344" s="674" t="s">
        <v>1283</v>
      </c>
      <c r="H2344" s="674" t="s">
        <v>1514</v>
      </c>
      <c r="I2344" s="674" t="s">
        <v>6327</v>
      </c>
    </row>
    <row r="2345" spans="5:9" x14ac:dyDescent="0.25">
      <c r="E2345" s="674" t="s">
        <v>6328</v>
      </c>
      <c r="F2345" s="674" t="s">
        <v>1284</v>
      </c>
      <c r="G2345" s="674" t="s">
        <v>1283</v>
      </c>
      <c r="H2345" s="674" t="s">
        <v>1517</v>
      </c>
      <c r="I2345" s="674" t="s">
        <v>6329</v>
      </c>
    </row>
    <row r="2346" spans="5:9" x14ac:dyDescent="0.25">
      <c r="E2346" s="674" t="s">
        <v>6330</v>
      </c>
      <c r="F2346" s="674" t="s">
        <v>1284</v>
      </c>
      <c r="G2346" s="674" t="s">
        <v>1283</v>
      </c>
      <c r="H2346" s="674" t="s">
        <v>1520</v>
      </c>
      <c r="I2346" s="674" t="s">
        <v>6331</v>
      </c>
    </row>
    <row r="2347" spans="5:9" x14ac:dyDescent="0.25">
      <c r="E2347" s="674" t="s">
        <v>6332</v>
      </c>
      <c r="F2347" s="674" t="s">
        <v>1284</v>
      </c>
      <c r="G2347" s="674" t="s">
        <v>1283</v>
      </c>
      <c r="H2347" s="674" t="s">
        <v>1523</v>
      </c>
      <c r="I2347" s="674" t="s">
        <v>6333</v>
      </c>
    </row>
    <row r="2348" spans="5:9" x14ac:dyDescent="0.25">
      <c r="E2348" s="674" t="s">
        <v>6334</v>
      </c>
      <c r="F2348" s="674" t="s">
        <v>1284</v>
      </c>
      <c r="G2348" s="674" t="s">
        <v>1283</v>
      </c>
      <c r="H2348" s="674" t="s">
        <v>1526</v>
      </c>
      <c r="I2348" s="674" t="s">
        <v>6335</v>
      </c>
    </row>
    <row r="2349" spans="5:9" x14ac:dyDescent="0.25">
      <c r="E2349" s="674" t="s">
        <v>6336</v>
      </c>
      <c r="F2349" s="674" t="s">
        <v>1284</v>
      </c>
      <c r="G2349" s="674" t="s">
        <v>1283</v>
      </c>
      <c r="H2349" s="674" t="s">
        <v>1529</v>
      </c>
      <c r="I2349" s="674" t="s">
        <v>6337</v>
      </c>
    </row>
    <row r="2350" spans="5:9" x14ac:dyDescent="0.25">
      <c r="E2350" s="674" t="s">
        <v>6338</v>
      </c>
      <c r="F2350" s="674" t="s">
        <v>1284</v>
      </c>
      <c r="G2350" s="674" t="s">
        <v>1283</v>
      </c>
      <c r="H2350" s="674" t="s">
        <v>1532</v>
      </c>
      <c r="I2350" s="674" t="s">
        <v>6339</v>
      </c>
    </row>
    <row r="2351" spans="5:9" x14ac:dyDescent="0.25">
      <c r="E2351" s="674" t="s">
        <v>6340</v>
      </c>
      <c r="F2351" s="674" t="s">
        <v>1284</v>
      </c>
      <c r="G2351" s="674" t="s">
        <v>1283</v>
      </c>
      <c r="H2351" s="674" t="s">
        <v>1535</v>
      </c>
      <c r="I2351" s="674" t="s">
        <v>6341</v>
      </c>
    </row>
    <row r="2352" spans="5:9" x14ac:dyDescent="0.25">
      <c r="E2352" s="674" t="s">
        <v>6342</v>
      </c>
      <c r="F2352" s="674" t="s">
        <v>1284</v>
      </c>
      <c r="G2352" s="674" t="s">
        <v>1283</v>
      </c>
      <c r="H2352" s="674" t="s">
        <v>1538</v>
      </c>
      <c r="I2352" s="674" t="s">
        <v>6343</v>
      </c>
    </row>
    <row r="2353" spans="5:9" x14ac:dyDescent="0.25">
      <c r="E2353" s="674" t="s">
        <v>6344</v>
      </c>
      <c r="F2353" s="674" t="s">
        <v>1284</v>
      </c>
      <c r="G2353" s="674" t="s">
        <v>1283</v>
      </c>
      <c r="H2353" s="674" t="s">
        <v>1541</v>
      </c>
      <c r="I2353" s="674" t="s">
        <v>6345</v>
      </c>
    </row>
    <row r="2354" spans="5:9" x14ac:dyDescent="0.25">
      <c r="E2354" s="674" t="s">
        <v>6346</v>
      </c>
      <c r="F2354" s="674" t="s">
        <v>1284</v>
      </c>
      <c r="G2354" s="674" t="s">
        <v>1283</v>
      </c>
      <c r="H2354" s="674" t="s">
        <v>1544</v>
      </c>
      <c r="I2354" s="674" t="s">
        <v>1352</v>
      </c>
    </row>
    <row r="2355" spans="5:9" x14ac:dyDescent="0.25">
      <c r="E2355" s="674" t="s">
        <v>6347</v>
      </c>
      <c r="F2355" s="674" t="s">
        <v>1284</v>
      </c>
      <c r="G2355" s="674" t="s">
        <v>1283</v>
      </c>
      <c r="H2355" s="674" t="s">
        <v>1547</v>
      </c>
      <c r="I2355" s="674" t="s">
        <v>1248</v>
      </c>
    </row>
    <row r="2356" spans="5:9" x14ac:dyDescent="0.25">
      <c r="E2356" s="674" t="s">
        <v>6348</v>
      </c>
      <c r="F2356" s="674" t="s">
        <v>1284</v>
      </c>
      <c r="G2356" s="674" t="s">
        <v>1283</v>
      </c>
      <c r="H2356" s="674" t="s">
        <v>1550</v>
      </c>
      <c r="I2356" s="674" t="s">
        <v>6349</v>
      </c>
    </row>
    <row r="2357" spans="5:9" x14ac:dyDescent="0.25">
      <c r="E2357" s="674" t="s">
        <v>6350</v>
      </c>
      <c r="F2357" s="674" t="s">
        <v>1284</v>
      </c>
      <c r="G2357" s="674" t="s">
        <v>1283</v>
      </c>
      <c r="H2357" s="674" t="s">
        <v>1553</v>
      </c>
      <c r="I2357" s="674" t="s">
        <v>6351</v>
      </c>
    </row>
    <row r="2358" spans="5:9" x14ac:dyDescent="0.25">
      <c r="E2358" s="674" t="s">
        <v>6352</v>
      </c>
      <c r="F2358" s="674" t="s">
        <v>1284</v>
      </c>
      <c r="G2358" s="674" t="s">
        <v>1283</v>
      </c>
      <c r="H2358" s="674" t="s">
        <v>1556</v>
      </c>
      <c r="I2358" s="674" t="s">
        <v>6353</v>
      </c>
    </row>
    <row r="2359" spans="5:9" x14ac:dyDescent="0.25">
      <c r="E2359" s="674" t="s">
        <v>6354</v>
      </c>
      <c r="F2359" s="674" t="s">
        <v>1284</v>
      </c>
      <c r="G2359" s="674" t="s">
        <v>1283</v>
      </c>
      <c r="H2359" s="674" t="s">
        <v>1559</v>
      </c>
      <c r="I2359" s="674" t="s">
        <v>6355</v>
      </c>
    </row>
    <row r="2360" spans="5:9" x14ac:dyDescent="0.25">
      <c r="E2360" s="674" t="s">
        <v>6356</v>
      </c>
      <c r="F2360" s="674" t="s">
        <v>1284</v>
      </c>
      <c r="G2360" s="674" t="s">
        <v>1283</v>
      </c>
      <c r="H2360" s="674" t="s">
        <v>1562</v>
      </c>
      <c r="I2360" s="674" t="s">
        <v>2007</v>
      </c>
    </row>
    <row r="2361" spans="5:9" x14ac:dyDescent="0.25">
      <c r="E2361" s="674" t="s">
        <v>6357</v>
      </c>
      <c r="F2361" s="674" t="s">
        <v>1284</v>
      </c>
      <c r="G2361" s="674" t="s">
        <v>1283</v>
      </c>
      <c r="H2361" s="674" t="s">
        <v>1565</v>
      </c>
      <c r="I2361" s="674" t="s">
        <v>6358</v>
      </c>
    </row>
    <row r="2362" spans="5:9" x14ac:dyDescent="0.25">
      <c r="E2362" s="674" t="s">
        <v>6359</v>
      </c>
      <c r="F2362" s="674" t="s">
        <v>1284</v>
      </c>
      <c r="G2362" s="674" t="s">
        <v>1283</v>
      </c>
      <c r="H2362" s="674" t="s">
        <v>1568</v>
      </c>
      <c r="I2362" s="674" t="s">
        <v>6360</v>
      </c>
    </row>
    <row r="2363" spans="5:9" x14ac:dyDescent="0.25">
      <c r="E2363" s="674" t="s">
        <v>6361</v>
      </c>
      <c r="F2363" s="674" t="s">
        <v>1284</v>
      </c>
      <c r="G2363" s="674" t="s">
        <v>1283</v>
      </c>
      <c r="H2363" s="674" t="s">
        <v>1571</v>
      </c>
      <c r="I2363" s="674" t="s">
        <v>6362</v>
      </c>
    </row>
    <row r="2364" spans="5:9" x14ac:dyDescent="0.25">
      <c r="E2364" s="674" t="s">
        <v>6363</v>
      </c>
      <c r="F2364" s="674" t="s">
        <v>1284</v>
      </c>
      <c r="G2364" s="674" t="s">
        <v>1283</v>
      </c>
      <c r="H2364" s="674" t="s">
        <v>1574</v>
      </c>
      <c r="I2364" s="674" t="s">
        <v>6364</v>
      </c>
    </row>
    <row r="2365" spans="5:9" x14ac:dyDescent="0.25">
      <c r="E2365" s="674" t="s">
        <v>6365</v>
      </c>
      <c r="F2365" s="674" t="s">
        <v>1284</v>
      </c>
      <c r="G2365" s="674" t="s">
        <v>1283</v>
      </c>
      <c r="H2365" s="674" t="s">
        <v>1577</v>
      </c>
      <c r="I2365" s="674" t="s">
        <v>6366</v>
      </c>
    </row>
    <row r="2366" spans="5:9" x14ac:dyDescent="0.25">
      <c r="E2366" s="674" t="s">
        <v>6367</v>
      </c>
      <c r="F2366" s="674" t="s">
        <v>1284</v>
      </c>
      <c r="G2366" s="674" t="s">
        <v>1283</v>
      </c>
      <c r="H2366" s="674" t="s">
        <v>1580</v>
      </c>
      <c r="I2366" s="674" t="s">
        <v>6368</v>
      </c>
    </row>
    <row r="2367" spans="5:9" x14ac:dyDescent="0.25">
      <c r="E2367" s="674" t="s">
        <v>6369</v>
      </c>
      <c r="F2367" s="674" t="s">
        <v>1284</v>
      </c>
      <c r="G2367" s="674" t="s">
        <v>1283</v>
      </c>
      <c r="H2367" s="674" t="s">
        <v>1583</v>
      </c>
      <c r="I2367" s="674" t="s">
        <v>6370</v>
      </c>
    </row>
    <row r="2368" spans="5:9" x14ac:dyDescent="0.25">
      <c r="E2368" s="674" t="s">
        <v>6371</v>
      </c>
      <c r="F2368" s="674" t="s">
        <v>1284</v>
      </c>
      <c r="G2368" s="674" t="s">
        <v>1283</v>
      </c>
      <c r="H2368" s="674" t="s">
        <v>1586</v>
      </c>
      <c r="I2368" s="674" t="s">
        <v>6372</v>
      </c>
    </row>
    <row r="2369" spans="5:9" x14ac:dyDescent="0.25">
      <c r="E2369" s="674" t="s">
        <v>6373</v>
      </c>
      <c r="F2369" s="674" t="s">
        <v>1284</v>
      </c>
      <c r="G2369" s="674" t="s">
        <v>1283</v>
      </c>
      <c r="H2369" s="674" t="s">
        <v>1589</v>
      </c>
      <c r="I2369" s="674" t="s">
        <v>6374</v>
      </c>
    </row>
    <row r="2370" spans="5:9" x14ac:dyDescent="0.25">
      <c r="E2370" s="674" t="s">
        <v>6375</v>
      </c>
      <c r="F2370" s="674" t="s">
        <v>1284</v>
      </c>
      <c r="G2370" s="674" t="s">
        <v>1283</v>
      </c>
      <c r="H2370" s="674" t="s">
        <v>1592</v>
      </c>
      <c r="I2370" s="674" t="s">
        <v>6376</v>
      </c>
    </row>
    <row r="2371" spans="5:9" x14ac:dyDescent="0.25">
      <c r="E2371" s="674" t="s">
        <v>6377</v>
      </c>
      <c r="F2371" s="674" t="s">
        <v>1284</v>
      </c>
      <c r="G2371" s="674" t="s">
        <v>1283</v>
      </c>
      <c r="H2371" s="674" t="s">
        <v>1595</v>
      </c>
      <c r="I2371" s="674" t="s">
        <v>6378</v>
      </c>
    </row>
    <row r="2372" spans="5:9" x14ac:dyDescent="0.25">
      <c r="E2372" s="674" t="s">
        <v>6379</v>
      </c>
      <c r="F2372" s="674" t="s">
        <v>1284</v>
      </c>
      <c r="G2372" s="674" t="s">
        <v>1283</v>
      </c>
      <c r="H2372" s="674" t="s">
        <v>1598</v>
      </c>
      <c r="I2372" s="674" t="s">
        <v>6380</v>
      </c>
    </row>
    <row r="2373" spans="5:9" x14ac:dyDescent="0.25">
      <c r="E2373" s="674" t="s">
        <v>6381</v>
      </c>
      <c r="F2373" s="674" t="s">
        <v>1284</v>
      </c>
      <c r="G2373" s="674" t="s">
        <v>1283</v>
      </c>
      <c r="H2373" s="674" t="s">
        <v>1601</v>
      </c>
      <c r="I2373" s="674" t="s">
        <v>6382</v>
      </c>
    </row>
    <row r="2374" spans="5:9" x14ac:dyDescent="0.25">
      <c r="E2374" s="674" t="s">
        <v>6383</v>
      </c>
      <c r="F2374" s="674" t="s">
        <v>1284</v>
      </c>
      <c r="G2374" s="674" t="s">
        <v>1283</v>
      </c>
      <c r="H2374" s="674" t="s">
        <v>1604</v>
      </c>
      <c r="I2374" s="674" t="s">
        <v>6384</v>
      </c>
    </row>
    <row r="2375" spans="5:9" x14ac:dyDescent="0.25">
      <c r="E2375" s="674" t="s">
        <v>6385</v>
      </c>
      <c r="F2375" s="674" t="s">
        <v>1284</v>
      </c>
      <c r="G2375" s="674" t="s">
        <v>1283</v>
      </c>
      <c r="H2375" s="674" t="s">
        <v>1607</v>
      </c>
      <c r="I2375" s="674" t="s">
        <v>6386</v>
      </c>
    </row>
    <row r="2376" spans="5:9" x14ac:dyDescent="0.25">
      <c r="E2376" s="674" t="s">
        <v>6387</v>
      </c>
      <c r="F2376" s="674" t="s">
        <v>1284</v>
      </c>
      <c r="G2376" s="674" t="s">
        <v>1283</v>
      </c>
      <c r="H2376" s="674" t="s">
        <v>1610</v>
      </c>
      <c r="I2376" s="674" t="s">
        <v>6388</v>
      </c>
    </row>
    <row r="2377" spans="5:9" x14ac:dyDescent="0.25">
      <c r="E2377" s="674" t="s">
        <v>6389</v>
      </c>
      <c r="F2377" s="674" t="s">
        <v>1284</v>
      </c>
      <c r="G2377" s="674" t="s">
        <v>1283</v>
      </c>
      <c r="H2377" s="674" t="s">
        <v>1613</v>
      </c>
      <c r="I2377" s="674" t="s">
        <v>6390</v>
      </c>
    </row>
    <row r="2378" spans="5:9" x14ac:dyDescent="0.25">
      <c r="E2378" s="674" t="s">
        <v>6391</v>
      </c>
      <c r="F2378" s="674" t="s">
        <v>1284</v>
      </c>
      <c r="G2378" s="674" t="s">
        <v>1283</v>
      </c>
      <c r="H2378" s="674" t="s">
        <v>1616</v>
      </c>
      <c r="I2378" s="674" t="s">
        <v>6392</v>
      </c>
    </row>
    <row r="2379" spans="5:9" x14ac:dyDescent="0.25">
      <c r="E2379" s="674" t="s">
        <v>6393</v>
      </c>
      <c r="F2379" s="674" t="s">
        <v>1284</v>
      </c>
      <c r="G2379" s="674" t="s">
        <v>1283</v>
      </c>
      <c r="H2379" s="674" t="s">
        <v>1619</v>
      </c>
      <c r="I2379" s="674" t="s">
        <v>6394</v>
      </c>
    </row>
    <row r="2380" spans="5:9" x14ac:dyDescent="0.25">
      <c r="E2380" s="674" t="s">
        <v>6395</v>
      </c>
      <c r="F2380" s="674" t="s">
        <v>1284</v>
      </c>
      <c r="G2380" s="674" t="s">
        <v>1283</v>
      </c>
      <c r="H2380" s="674" t="s">
        <v>1622</v>
      </c>
      <c r="I2380" s="674" t="s">
        <v>6396</v>
      </c>
    </row>
    <row r="2381" spans="5:9" x14ac:dyDescent="0.25">
      <c r="E2381" s="674" t="s">
        <v>6397</v>
      </c>
      <c r="F2381" s="674" t="s">
        <v>1284</v>
      </c>
      <c r="G2381" s="674" t="s">
        <v>1283</v>
      </c>
      <c r="H2381" s="674" t="s">
        <v>1625</v>
      </c>
      <c r="I2381" s="674" t="s">
        <v>6398</v>
      </c>
    </row>
    <row r="2382" spans="5:9" x14ac:dyDescent="0.25">
      <c r="E2382" s="674" t="s">
        <v>6399</v>
      </c>
      <c r="F2382" s="674" t="s">
        <v>1284</v>
      </c>
      <c r="G2382" s="674" t="s">
        <v>1283</v>
      </c>
      <c r="H2382" s="674" t="s">
        <v>1628</v>
      </c>
      <c r="I2382" s="674" t="s">
        <v>6400</v>
      </c>
    </row>
    <row r="2383" spans="5:9" x14ac:dyDescent="0.25">
      <c r="E2383" s="674" t="s">
        <v>6401</v>
      </c>
      <c r="F2383" s="674" t="s">
        <v>1284</v>
      </c>
      <c r="G2383" s="674" t="s">
        <v>1283</v>
      </c>
      <c r="H2383" s="674" t="s">
        <v>1631</v>
      </c>
      <c r="I2383" s="674" t="s">
        <v>6402</v>
      </c>
    </row>
    <row r="2384" spans="5:9" x14ac:dyDescent="0.25">
      <c r="E2384" s="674" t="s">
        <v>6403</v>
      </c>
      <c r="F2384" s="674" t="s">
        <v>1284</v>
      </c>
      <c r="G2384" s="674" t="s">
        <v>1283</v>
      </c>
      <c r="H2384" s="674" t="s">
        <v>1634</v>
      </c>
      <c r="I2384" s="674" t="s">
        <v>6404</v>
      </c>
    </row>
    <row r="2385" spans="5:9" x14ac:dyDescent="0.25">
      <c r="E2385" s="674" t="s">
        <v>6405</v>
      </c>
      <c r="F2385" s="674" t="s">
        <v>1284</v>
      </c>
      <c r="G2385" s="674" t="s">
        <v>1283</v>
      </c>
      <c r="H2385" s="674" t="s">
        <v>1637</v>
      </c>
      <c r="I2385" s="674" t="s">
        <v>6406</v>
      </c>
    </row>
    <row r="2386" spans="5:9" x14ac:dyDescent="0.25">
      <c r="E2386" s="674" t="s">
        <v>6407</v>
      </c>
      <c r="F2386" s="674" t="s">
        <v>1284</v>
      </c>
      <c r="G2386" s="674" t="s">
        <v>1283</v>
      </c>
      <c r="H2386" s="674" t="s">
        <v>1640</v>
      </c>
      <c r="I2386" s="674" t="s">
        <v>6408</v>
      </c>
    </row>
    <row r="2387" spans="5:9" x14ac:dyDescent="0.25">
      <c r="E2387" s="674" t="s">
        <v>6409</v>
      </c>
      <c r="F2387" s="674" t="s">
        <v>1284</v>
      </c>
      <c r="G2387" s="674" t="s">
        <v>1283</v>
      </c>
      <c r="H2387" s="674" t="s">
        <v>1643</v>
      </c>
      <c r="I2387" s="674" t="s">
        <v>6410</v>
      </c>
    </row>
    <row r="2388" spans="5:9" x14ac:dyDescent="0.25">
      <c r="E2388" s="674" t="s">
        <v>6411</v>
      </c>
      <c r="F2388" s="674" t="s">
        <v>1284</v>
      </c>
      <c r="G2388" s="674" t="s">
        <v>1283</v>
      </c>
      <c r="H2388" s="674" t="s">
        <v>1646</v>
      </c>
      <c r="I2388" s="674" t="s">
        <v>6412</v>
      </c>
    </row>
    <row r="2389" spans="5:9" x14ac:dyDescent="0.25">
      <c r="E2389" s="674" t="s">
        <v>6413</v>
      </c>
      <c r="F2389" s="674" t="s">
        <v>1284</v>
      </c>
      <c r="G2389" s="674" t="s">
        <v>1283</v>
      </c>
      <c r="H2389" s="674" t="s">
        <v>1649</v>
      </c>
      <c r="I2389" s="674" t="s">
        <v>6414</v>
      </c>
    </row>
    <row r="2390" spans="5:9" x14ac:dyDescent="0.25">
      <c r="E2390" s="674" t="s">
        <v>6415</v>
      </c>
      <c r="F2390" s="674" t="s">
        <v>1284</v>
      </c>
      <c r="G2390" s="674" t="s">
        <v>1283</v>
      </c>
      <c r="H2390" s="674" t="s">
        <v>2552</v>
      </c>
      <c r="I2390" s="674" t="s">
        <v>6416</v>
      </c>
    </row>
    <row r="2391" spans="5:9" x14ac:dyDescent="0.25">
      <c r="E2391" s="674" t="s">
        <v>6417</v>
      </c>
      <c r="F2391" s="674" t="s">
        <v>1284</v>
      </c>
      <c r="G2391" s="674" t="s">
        <v>1283</v>
      </c>
      <c r="H2391" s="674" t="s">
        <v>1652</v>
      </c>
      <c r="I2391" s="674" t="s">
        <v>6418</v>
      </c>
    </row>
    <row r="2392" spans="5:9" x14ac:dyDescent="0.25">
      <c r="E2392" s="674" t="s">
        <v>6419</v>
      </c>
      <c r="F2392" s="674" t="s">
        <v>1284</v>
      </c>
      <c r="G2392" s="674" t="s">
        <v>1283</v>
      </c>
      <c r="H2392" s="674" t="s">
        <v>1655</v>
      </c>
      <c r="I2392" s="674" t="s">
        <v>6420</v>
      </c>
    </row>
    <row r="2393" spans="5:9" x14ac:dyDescent="0.25">
      <c r="E2393" s="674" t="s">
        <v>6421</v>
      </c>
      <c r="F2393" s="674" t="s">
        <v>1284</v>
      </c>
      <c r="G2393" s="674" t="s">
        <v>1283</v>
      </c>
      <c r="H2393" s="674" t="s">
        <v>1658</v>
      </c>
      <c r="I2393" s="674" t="s">
        <v>6422</v>
      </c>
    </row>
    <row r="2394" spans="5:9" x14ac:dyDescent="0.25">
      <c r="E2394" s="674" t="s">
        <v>6423</v>
      </c>
      <c r="F2394" s="674" t="s">
        <v>1284</v>
      </c>
      <c r="G2394" s="674" t="s">
        <v>1283</v>
      </c>
      <c r="H2394" s="674" t="s">
        <v>1661</v>
      </c>
      <c r="I2394" s="674" t="s">
        <v>6424</v>
      </c>
    </row>
    <row r="2395" spans="5:9" x14ac:dyDescent="0.25">
      <c r="E2395" s="674" t="s">
        <v>6425</v>
      </c>
      <c r="F2395" s="674" t="s">
        <v>1284</v>
      </c>
      <c r="G2395" s="674" t="s">
        <v>1283</v>
      </c>
      <c r="H2395" s="674" t="s">
        <v>1664</v>
      </c>
      <c r="I2395" s="674" t="s">
        <v>6426</v>
      </c>
    </row>
    <row r="2396" spans="5:9" x14ac:dyDescent="0.25">
      <c r="E2396" s="674" t="s">
        <v>6427</v>
      </c>
      <c r="F2396" s="674" t="s">
        <v>1284</v>
      </c>
      <c r="G2396" s="674" t="s">
        <v>1283</v>
      </c>
      <c r="H2396" s="674" t="s">
        <v>1667</v>
      </c>
      <c r="I2396" s="674" t="s">
        <v>6428</v>
      </c>
    </row>
    <row r="2397" spans="5:9" x14ac:dyDescent="0.25">
      <c r="E2397" s="674" t="s">
        <v>6429</v>
      </c>
      <c r="F2397" s="674" t="s">
        <v>1284</v>
      </c>
      <c r="G2397" s="674" t="s">
        <v>1283</v>
      </c>
      <c r="H2397" s="674" t="s">
        <v>1670</v>
      </c>
      <c r="I2397" s="674" t="s">
        <v>6430</v>
      </c>
    </row>
    <row r="2398" spans="5:9" x14ac:dyDescent="0.25">
      <c r="E2398" s="674" t="s">
        <v>6431</v>
      </c>
      <c r="F2398" s="674" t="s">
        <v>1284</v>
      </c>
      <c r="G2398" s="674" t="s">
        <v>1283</v>
      </c>
      <c r="H2398" s="674" t="s">
        <v>1673</v>
      </c>
      <c r="I2398" s="674" t="s">
        <v>6432</v>
      </c>
    </row>
    <row r="2399" spans="5:9" x14ac:dyDescent="0.25">
      <c r="E2399" s="674" t="s">
        <v>6433</v>
      </c>
      <c r="F2399" s="674" t="s">
        <v>1284</v>
      </c>
      <c r="G2399" s="674" t="s">
        <v>1283</v>
      </c>
      <c r="H2399" s="674" t="s">
        <v>1676</v>
      </c>
      <c r="I2399" s="674" t="s">
        <v>6434</v>
      </c>
    </row>
    <row r="2400" spans="5:9" x14ac:dyDescent="0.25">
      <c r="E2400" s="674" t="s">
        <v>6435</v>
      </c>
      <c r="F2400" s="674" t="s">
        <v>1284</v>
      </c>
      <c r="G2400" s="674" t="s">
        <v>1283</v>
      </c>
      <c r="H2400" s="674" t="s">
        <v>1679</v>
      </c>
      <c r="I2400" s="674" t="s">
        <v>6436</v>
      </c>
    </row>
    <row r="2401" spans="5:9" x14ac:dyDescent="0.25">
      <c r="E2401" s="674" t="s">
        <v>6437</v>
      </c>
      <c r="F2401" s="674" t="s">
        <v>1284</v>
      </c>
      <c r="G2401" s="674" t="s">
        <v>1283</v>
      </c>
      <c r="H2401" s="674" t="s">
        <v>1682</v>
      </c>
      <c r="I2401" s="674" t="s">
        <v>6438</v>
      </c>
    </row>
    <row r="2402" spans="5:9" x14ac:dyDescent="0.25">
      <c r="E2402" s="674" t="s">
        <v>6439</v>
      </c>
      <c r="F2402" s="674" t="s">
        <v>1288</v>
      </c>
      <c r="G2402" s="674" t="s">
        <v>1287</v>
      </c>
      <c r="H2402" s="674" t="s">
        <v>1146</v>
      </c>
      <c r="I2402" s="674" t="s">
        <v>6440</v>
      </c>
    </row>
    <row r="2403" spans="5:9" x14ac:dyDescent="0.25">
      <c r="E2403" s="674" t="s">
        <v>6441</v>
      </c>
      <c r="F2403" s="674" t="s">
        <v>1288</v>
      </c>
      <c r="G2403" s="674" t="s">
        <v>1287</v>
      </c>
      <c r="H2403" s="674" t="s">
        <v>1148</v>
      </c>
      <c r="I2403" s="674" t="s">
        <v>6442</v>
      </c>
    </row>
    <row r="2404" spans="5:9" x14ac:dyDescent="0.25">
      <c r="E2404" s="674" t="s">
        <v>6443</v>
      </c>
      <c r="F2404" s="674" t="s">
        <v>1288</v>
      </c>
      <c r="G2404" s="674" t="s">
        <v>1287</v>
      </c>
      <c r="H2404" s="674" t="s">
        <v>1154</v>
      </c>
      <c r="I2404" s="674" t="s">
        <v>6444</v>
      </c>
    </row>
    <row r="2405" spans="5:9" x14ac:dyDescent="0.25">
      <c r="E2405" s="674" t="s">
        <v>6445</v>
      </c>
      <c r="F2405" s="674" t="s">
        <v>1288</v>
      </c>
      <c r="G2405" s="674" t="s">
        <v>1287</v>
      </c>
      <c r="H2405" s="674" t="s">
        <v>1160</v>
      </c>
      <c r="I2405" s="674" t="s">
        <v>1872</v>
      </c>
    </row>
    <row r="2406" spans="5:9" x14ac:dyDescent="0.25">
      <c r="E2406" s="674" t="s">
        <v>6446</v>
      </c>
      <c r="F2406" s="674" t="s">
        <v>1288</v>
      </c>
      <c r="G2406" s="674" t="s">
        <v>1287</v>
      </c>
      <c r="H2406" s="674" t="s">
        <v>1165</v>
      </c>
      <c r="I2406" s="674" t="s">
        <v>6447</v>
      </c>
    </row>
    <row r="2407" spans="5:9" x14ac:dyDescent="0.25">
      <c r="E2407" s="674" t="s">
        <v>6448</v>
      </c>
      <c r="F2407" s="674" t="s">
        <v>1288</v>
      </c>
      <c r="G2407" s="674" t="s">
        <v>1287</v>
      </c>
      <c r="H2407" s="674" t="s">
        <v>1171</v>
      </c>
      <c r="I2407" s="674" t="s">
        <v>6449</v>
      </c>
    </row>
    <row r="2408" spans="5:9" x14ac:dyDescent="0.25">
      <c r="E2408" s="674" t="s">
        <v>6450</v>
      </c>
      <c r="F2408" s="674" t="s">
        <v>1288</v>
      </c>
      <c r="G2408" s="674" t="s">
        <v>1287</v>
      </c>
      <c r="H2408" s="674" t="s">
        <v>1176</v>
      </c>
      <c r="I2408" s="674" t="s">
        <v>6451</v>
      </c>
    </row>
    <row r="2409" spans="5:9" x14ac:dyDescent="0.25">
      <c r="E2409" s="674" t="s">
        <v>6452</v>
      </c>
      <c r="F2409" s="674" t="s">
        <v>1288</v>
      </c>
      <c r="G2409" s="674" t="s">
        <v>1287</v>
      </c>
      <c r="H2409" s="674" t="s">
        <v>1181</v>
      </c>
      <c r="I2409" s="674" t="s">
        <v>1397</v>
      </c>
    </row>
    <row r="2410" spans="5:9" x14ac:dyDescent="0.25">
      <c r="E2410" s="674" t="s">
        <v>6453</v>
      </c>
      <c r="F2410" s="674" t="s">
        <v>1288</v>
      </c>
      <c r="G2410" s="674" t="s">
        <v>1287</v>
      </c>
      <c r="H2410" s="674" t="s">
        <v>1186</v>
      </c>
      <c r="I2410" s="674" t="s">
        <v>6454</v>
      </c>
    </row>
    <row r="2411" spans="5:9" x14ac:dyDescent="0.25">
      <c r="E2411" s="674" t="s">
        <v>6455</v>
      </c>
      <c r="F2411" s="674" t="s">
        <v>1288</v>
      </c>
      <c r="G2411" s="674" t="s">
        <v>1287</v>
      </c>
      <c r="H2411" s="674" t="s">
        <v>1192</v>
      </c>
      <c r="I2411" s="674" t="s">
        <v>6456</v>
      </c>
    </row>
    <row r="2412" spans="5:9" x14ac:dyDescent="0.25">
      <c r="E2412" s="674" t="s">
        <v>6457</v>
      </c>
      <c r="F2412" s="674" t="s">
        <v>1288</v>
      </c>
      <c r="G2412" s="674" t="s">
        <v>1287</v>
      </c>
      <c r="H2412" s="674" t="s">
        <v>1197</v>
      </c>
      <c r="I2412" s="674" t="s">
        <v>6458</v>
      </c>
    </row>
    <row r="2413" spans="5:9" x14ac:dyDescent="0.25">
      <c r="E2413" s="674" t="s">
        <v>6459</v>
      </c>
      <c r="F2413" s="674" t="s">
        <v>1288</v>
      </c>
      <c r="G2413" s="674" t="s">
        <v>1287</v>
      </c>
      <c r="H2413" s="674" t="s">
        <v>1312</v>
      </c>
      <c r="I2413" s="674" t="s">
        <v>6460</v>
      </c>
    </row>
    <row r="2414" spans="5:9" x14ac:dyDescent="0.25">
      <c r="E2414" s="674" t="s">
        <v>6461</v>
      </c>
      <c r="F2414" s="674" t="s">
        <v>1288</v>
      </c>
      <c r="G2414" s="674" t="s">
        <v>1287</v>
      </c>
      <c r="H2414" s="674" t="s">
        <v>1314</v>
      </c>
      <c r="I2414" s="674" t="s">
        <v>6462</v>
      </c>
    </row>
    <row r="2415" spans="5:9" x14ac:dyDescent="0.25">
      <c r="E2415" s="674" t="s">
        <v>6463</v>
      </c>
      <c r="F2415" s="674" t="s">
        <v>1288</v>
      </c>
      <c r="G2415" s="674" t="s">
        <v>1287</v>
      </c>
      <c r="H2415" s="674" t="s">
        <v>1316</v>
      </c>
      <c r="I2415" s="674" t="s">
        <v>6464</v>
      </c>
    </row>
    <row r="2416" spans="5:9" x14ac:dyDescent="0.25">
      <c r="E2416" s="674" t="s">
        <v>6465</v>
      </c>
      <c r="F2416" s="674" t="s">
        <v>1288</v>
      </c>
      <c r="G2416" s="674" t="s">
        <v>1287</v>
      </c>
      <c r="H2416" s="674" t="s">
        <v>1319</v>
      </c>
      <c r="I2416" s="674" t="s">
        <v>6466</v>
      </c>
    </row>
    <row r="2417" spans="5:9" x14ac:dyDescent="0.25">
      <c r="E2417" s="674" t="s">
        <v>6467</v>
      </c>
      <c r="F2417" s="674" t="s">
        <v>1288</v>
      </c>
      <c r="G2417" s="674" t="s">
        <v>1287</v>
      </c>
      <c r="H2417" s="674" t="s">
        <v>1322</v>
      </c>
      <c r="I2417" s="674" t="s">
        <v>6468</v>
      </c>
    </row>
    <row r="2418" spans="5:9" x14ac:dyDescent="0.25">
      <c r="E2418" s="674" t="s">
        <v>6469</v>
      </c>
      <c r="F2418" s="674" t="s">
        <v>1288</v>
      </c>
      <c r="G2418" s="674" t="s">
        <v>1287</v>
      </c>
      <c r="H2418" s="674" t="s">
        <v>1325</v>
      </c>
      <c r="I2418" s="674" t="s">
        <v>1774</v>
      </c>
    </row>
    <row r="2419" spans="5:9" x14ac:dyDescent="0.25">
      <c r="E2419" s="674" t="s">
        <v>6470</v>
      </c>
      <c r="F2419" s="674" t="s">
        <v>1288</v>
      </c>
      <c r="G2419" s="674" t="s">
        <v>1287</v>
      </c>
      <c r="H2419" s="674" t="s">
        <v>1328</v>
      </c>
      <c r="I2419" s="674" t="s">
        <v>6471</v>
      </c>
    </row>
    <row r="2420" spans="5:9" x14ac:dyDescent="0.25">
      <c r="E2420" s="674" t="s">
        <v>6472</v>
      </c>
      <c r="F2420" s="674" t="s">
        <v>1288</v>
      </c>
      <c r="G2420" s="674" t="s">
        <v>1287</v>
      </c>
      <c r="H2420" s="674" t="s">
        <v>1331</v>
      </c>
      <c r="I2420" s="674" t="s">
        <v>6473</v>
      </c>
    </row>
    <row r="2421" spans="5:9" x14ac:dyDescent="0.25">
      <c r="E2421" s="674" t="s">
        <v>6474</v>
      </c>
      <c r="F2421" s="674" t="s">
        <v>1288</v>
      </c>
      <c r="G2421" s="674" t="s">
        <v>1287</v>
      </c>
      <c r="H2421" s="674" t="s">
        <v>1333</v>
      </c>
      <c r="I2421" s="674" t="s">
        <v>6475</v>
      </c>
    </row>
    <row r="2422" spans="5:9" x14ac:dyDescent="0.25">
      <c r="E2422" s="674" t="s">
        <v>6476</v>
      </c>
      <c r="F2422" s="674" t="s">
        <v>1288</v>
      </c>
      <c r="G2422" s="674" t="s">
        <v>1287</v>
      </c>
      <c r="H2422" s="674" t="s">
        <v>1336</v>
      </c>
      <c r="I2422" s="674" t="s">
        <v>6477</v>
      </c>
    </row>
    <row r="2423" spans="5:9" x14ac:dyDescent="0.25">
      <c r="E2423" s="674" t="s">
        <v>6478</v>
      </c>
      <c r="F2423" s="674" t="s">
        <v>1288</v>
      </c>
      <c r="G2423" s="674" t="s">
        <v>1287</v>
      </c>
      <c r="H2423" s="674" t="s">
        <v>1339</v>
      </c>
      <c r="I2423" s="674" t="s">
        <v>6479</v>
      </c>
    </row>
    <row r="2424" spans="5:9" x14ac:dyDescent="0.25">
      <c r="E2424" s="674" t="s">
        <v>6480</v>
      </c>
      <c r="F2424" s="674" t="s">
        <v>1288</v>
      </c>
      <c r="G2424" s="674" t="s">
        <v>1287</v>
      </c>
      <c r="H2424" s="674" t="s">
        <v>1342</v>
      </c>
      <c r="I2424" s="674" t="s">
        <v>6481</v>
      </c>
    </row>
    <row r="2425" spans="5:9" x14ac:dyDescent="0.25">
      <c r="E2425" s="674" t="s">
        <v>6482</v>
      </c>
      <c r="F2425" s="674" t="s">
        <v>1288</v>
      </c>
      <c r="G2425" s="674" t="s">
        <v>1287</v>
      </c>
      <c r="H2425" s="674" t="s">
        <v>1345</v>
      </c>
      <c r="I2425" s="674" t="s">
        <v>1240</v>
      </c>
    </row>
    <row r="2426" spans="5:9" x14ac:dyDescent="0.25">
      <c r="E2426" s="674" t="s">
        <v>6483</v>
      </c>
      <c r="F2426" s="674" t="s">
        <v>1288</v>
      </c>
      <c r="G2426" s="674" t="s">
        <v>1287</v>
      </c>
      <c r="H2426" s="674" t="s">
        <v>1348</v>
      </c>
      <c r="I2426" s="674" t="s">
        <v>6484</v>
      </c>
    </row>
    <row r="2427" spans="5:9" x14ac:dyDescent="0.25">
      <c r="E2427" s="674" t="s">
        <v>6485</v>
      </c>
      <c r="F2427" s="674" t="s">
        <v>1288</v>
      </c>
      <c r="G2427" s="674" t="s">
        <v>1287</v>
      </c>
      <c r="H2427" s="674" t="s">
        <v>1351</v>
      </c>
      <c r="I2427" s="674" t="s">
        <v>6486</v>
      </c>
    </row>
    <row r="2428" spans="5:9" x14ac:dyDescent="0.25">
      <c r="E2428" s="674" t="s">
        <v>6487</v>
      </c>
      <c r="F2428" s="674" t="s">
        <v>1288</v>
      </c>
      <c r="G2428" s="674" t="s">
        <v>1287</v>
      </c>
      <c r="H2428" s="674" t="s">
        <v>1354</v>
      </c>
      <c r="I2428" s="674" t="s">
        <v>2724</v>
      </c>
    </row>
    <row r="2429" spans="5:9" x14ac:dyDescent="0.25">
      <c r="E2429" s="674" t="s">
        <v>6488</v>
      </c>
      <c r="F2429" s="674" t="s">
        <v>1288</v>
      </c>
      <c r="G2429" s="674" t="s">
        <v>1287</v>
      </c>
      <c r="H2429" s="674" t="s">
        <v>1357</v>
      </c>
      <c r="I2429" s="674" t="s">
        <v>6489</v>
      </c>
    </row>
    <row r="2430" spans="5:9" x14ac:dyDescent="0.25">
      <c r="E2430" s="674" t="s">
        <v>6490</v>
      </c>
      <c r="F2430" s="674" t="s">
        <v>1288</v>
      </c>
      <c r="G2430" s="674" t="s">
        <v>1287</v>
      </c>
      <c r="H2430" s="674" t="s">
        <v>1360</v>
      </c>
      <c r="I2430" s="674" t="s">
        <v>6491</v>
      </c>
    </row>
    <row r="2431" spans="5:9" x14ac:dyDescent="0.25">
      <c r="E2431" s="674" t="s">
        <v>6492</v>
      </c>
      <c r="F2431" s="674" t="s">
        <v>1288</v>
      </c>
      <c r="G2431" s="674" t="s">
        <v>1287</v>
      </c>
      <c r="H2431" s="674" t="s">
        <v>1363</v>
      </c>
      <c r="I2431" s="674" t="s">
        <v>6493</v>
      </c>
    </row>
    <row r="2432" spans="5:9" x14ac:dyDescent="0.25">
      <c r="E2432" s="674" t="s">
        <v>6494</v>
      </c>
      <c r="F2432" s="674" t="s">
        <v>1288</v>
      </c>
      <c r="G2432" s="674" t="s">
        <v>1287</v>
      </c>
      <c r="H2432" s="674" t="s">
        <v>1366</v>
      </c>
      <c r="I2432" s="674" t="s">
        <v>6495</v>
      </c>
    </row>
    <row r="2433" spans="5:9" x14ac:dyDescent="0.25">
      <c r="E2433" s="674" t="s">
        <v>6496</v>
      </c>
      <c r="F2433" s="674" t="s">
        <v>1288</v>
      </c>
      <c r="G2433" s="674" t="s">
        <v>1287</v>
      </c>
      <c r="H2433" s="674" t="s">
        <v>1369</v>
      </c>
      <c r="I2433" s="674" t="s">
        <v>1224</v>
      </c>
    </row>
    <row r="2434" spans="5:9" x14ac:dyDescent="0.25">
      <c r="E2434" s="674" t="s">
        <v>6497</v>
      </c>
      <c r="F2434" s="674" t="s">
        <v>1288</v>
      </c>
      <c r="G2434" s="674" t="s">
        <v>1287</v>
      </c>
      <c r="H2434" s="674" t="s">
        <v>1372</v>
      </c>
      <c r="I2434" s="674" t="s">
        <v>6498</v>
      </c>
    </row>
    <row r="2435" spans="5:9" x14ac:dyDescent="0.25">
      <c r="E2435" s="674" t="s">
        <v>6499</v>
      </c>
      <c r="F2435" s="674" t="s">
        <v>1288</v>
      </c>
      <c r="G2435" s="674" t="s">
        <v>1287</v>
      </c>
      <c r="H2435" s="674" t="s">
        <v>1375</v>
      </c>
      <c r="I2435" s="674" t="s">
        <v>6500</v>
      </c>
    </row>
    <row r="2436" spans="5:9" x14ac:dyDescent="0.25">
      <c r="E2436" s="674" t="s">
        <v>6501</v>
      </c>
      <c r="F2436" s="674" t="s">
        <v>1288</v>
      </c>
      <c r="G2436" s="674" t="s">
        <v>1287</v>
      </c>
      <c r="H2436" s="674" t="s">
        <v>1378</v>
      </c>
      <c r="I2436" s="674" t="s">
        <v>6502</v>
      </c>
    </row>
    <row r="2437" spans="5:9" x14ac:dyDescent="0.25">
      <c r="E2437" s="674" t="s">
        <v>6503</v>
      </c>
      <c r="F2437" s="674" t="s">
        <v>1288</v>
      </c>
      <c r="G2437" s="674" t="s">
        <v>1287</v>
      </c>
      <c r="H2437" s="674" t="s">
        <v>1381</v>
      </c>
      <c r="I2437" s="674" t="s">
        <v>6504</v>
      </c>
    </row>
    <row r="2438" spans="5:9" x14ac:dyDescent="0.25">
      <c r="E2438" s="674" t="s">
        <v>6505</v>
      </c>
      <c r="F2438" s="674" t="s">
        <v>1288</v>
      </c>
      <c r="G2438" s="674" t="s">
        <v>1287</v>
      </c>
      <c r="H2438" s="674" t="s">
        <v>1384</v>
      </c>
      <c r="I2438" s="674" t="s">
        <v>6059</v>
      </c>
    </row>
    <row r="2439" spans="5:9" x14ac:dyDescent="0.25">
      <c r="E2439" s="674" t="s">
        <v>6506</v>
      </c>
      <c r="F2439" s="674" t="s">
        <v>1288</v>
      </c>
      <c r="G2439" s="674" t="s">
        <v>1287</v>
      </c>
      <c r="H2439" s="674" t="s">
        <v>1387</v>
      </c>
      <c r="I2439" s="674" t="s">
        <v>6507</v>
      </c>
    </row>
    <row r="2440" spans="5:9" x14ac:dyDescent="0.25">
      <c r="E2440" s="674" t="s">
        <v>6508</v>
      </c>
      <c r="F2440" s="674" t="s">
        <v>1288</v>
      </c>
      <c r="G2440" s="674" t="s">
        <v>1287</v>
      </c>
      <c r="H2440" s="674" t="s">
        <v>1485</v>
      </c>
      <c r="I2440" s="674" t="s">
        <v>6509</v>
      </c>
    </row>
    <row r="2441" spans="5:9" x14ac:dyDescent="0.25">
      <c r="E2441" s="674" t="s">
        <v>6510</v>
      </c>
      <c r="F2441" s="674" t="s">
        <v>1288</v>
      </c>
      <c r="G2441" s="674" t="s">
        <v>1287</v>
      </c>
      <c r="H2441" s="674" t="s">
        <v>1488</v>
      </c>
      <c r="I2441" s="674" t="s">
        <v>6511</v>
      </c>
    </row>
    <row r="2442" spans="5:9" x14ac:dyDescent="0.25">
      <c r="E2442" s="674" t="s">
        <v>6512</v>
      </c>
      <c r="F2442" s="674" t="s">
        <v>1288</v>
      </c>
      <c r="G2442" s="674" t="s">
        <v>1287</v>
      </c>
      <c r="H2442" s="674" t="s">
        <v>1491</v>
      </c>
      <c r="I2442" s="674" t="s">
        <v>6513</v>
      </c>
    </row>
    <row r="2443" spans="5:9" x14ac:dyDescent="0.25">
      <c r="E2443" s="674" t="s">
        <v>6514</v>
      </c>
      <c r="F2443" s="674" t="s">
        <v>1288</v>
      </c>
      <c r="G2443" s="674" t="s">
        <v>1287</v>
      </c>
      <c r="H2443" s="674" t="s">
        <v>1494</v>
      </c>
      <c r="I2443" s="674" t="s">
        <v>6515</v>
      </c>
    </row>
    <row r="2444" spans="5:9" x14ac:dyDescent="0.25">
      <c r="E2444" s="674" t="s">
        <v>6516</v>
      </c>
      <c r="F2444" s="674" t="s">
        <v>1288</v>
      </c>
      <c r="G2444" s="674" t="s">
        <v>1287</v>
      </c>
      <c r="H2444" s="674" t="s">
        <v>1497</v>
      </c>
      <c r="I2444" s="674" t="s">
        <v>6517</v>
      </c>
    </row>
    <row r="2445" spans="5:9" x14ac:dyDescent="0.25">
      <c r="E2445" s="674" t="s">
        <v>6518</v>
      </c>
      <c r="F2445" s="674" t="s">
        <v>1288</v>
      </c>
      <c r="G2445" s="674" t="s">
        <v>1287</v>
      </c>
      <c r="H2445" s="674" t="s">
        <v>1500</v>
      </c>
      <c r="I2445" s="674" t="s">
        <v>1266</v>
      </c>
    </row>
    <row r="2446" spans="5:9" x14ac:dyDescent="0.25">
      <c r="E2446" s="674" t="s">
        <v>6519</v>
      </c>
      <c r="F2446" s="674" t="s">
        <v>1288</v>
      </c>
      <c r="G2446" s="674" t="s">
        <v>1287</v>
      </c>
      <c r="H2446" s="674" t="s">
        <v>1503</v>
      </c>
      <c r="I2446" s="674" t="s">
        <v>6520</v>
      </c>
    </row>
    <row r="2447" spans="5:9" x14ac:dyDescent="0.25">
      <c r="E2447" s="674" t="s">
        <v>6521</v>
      </c>
      <c r="F2447" s="674" t="s">
        <v>1288</v>
      </c>
      <c r="G2447" s="674" t="s">
        <v>1287</v>
      </c>
      <c r="H2447" s="674" t="s">
        <v>1506</v>
      </c>
      <c r="I2447" s="674" t="s">
        <v>6522</v>
      </c>
    </row>
    <row r="2448" spans="5:9" x14ac:dyDescent="0.25">
      <c r="E2448" s="674" t="s">
        <v>6523</v>
      </c>
      <c r="F2448" s="674" t="s">
        <v>1288</v>
      </c>
      <c r="G2448" s="674" t="s">
        <v>1287</v>
      </c>
      <c r="H2448" s="674" t="s">
        <v>1509</v>
      </c>
      <c r="I2448" s="674" t="s">
        <v>6524</v>
      </c>
    </row>
    <row r="2449" spans="5:9" x14ac:dyDescent="0.25">
      <c r="E2449" s="674" t="s">
        <v>6525</v>
      </c>
      <c r="F2449" s="674" t="s">
        <v>1288</v>
      </c>
      <c r="G2449" s="674" t="s">
        <v>1287</v>
      </c>
      <c r="H2449" s="674" t="s">
        <v>1512</v>
      </c>
      <c r="I2449" s="674" t="s">
        <v>6526</v>
      </c>
    </row>
    <row r="2450" spans="5:9" x14ac:dyDescent="0.25">
      <c r="E2450" s="674" t="s">
        <v>6527</v>
      </c>
      <c r="F2450" s="674" t="s">
        <v>1288</v>
      </c>
      <c r="G2450" s="674" t="s">
        <v>1287</v>
      </c>
      <c r="H2450" s="674" t="s">
        <v>1514</v>
      </c>
      <c r="I2450" s="674" t="s">
        <v>6528</v>
      </c>
    </row>
    <row r="2451" spans="5:9" x14ac:dyDescent="0.25">
      <c r="E2451" s="674" t="s">
        <v>6529</v>
      </c>
      <c r="F2451" s="674" t="s">
        <v>1288</v>
      </c>
      <c r="G2451" s="674" t="s">
        <v>1287</v>
      </c>
      <c r="H2451" s="674" t="s">
        <v>1517</v>
      </c>
      <c r="I2451" s="674" t="s">
        <v>6530</v>
      </c>
    </row>
    <row r="2452" spans="5:9" x14ac:dyDescent="0.25">
      <c r="E2452" s="674" t="s">
        <v>6531</v>
      </c>
      <c r="F2452" s="674" t="s">
        <v>1288</v>
      </c>
      <c r="G2452" s="674" t="s">
        <v>1287</v>
      </c>
      <c r="H2452" s="674" t="s">
        <v>1520</v>
      </c>
      <c r="I2452" s="674" t="s">
        <v>6532</v>
      </c>
    </row>
    <row r="2453" spans="5:9" x14ac:dyDescent="0.25">
      <c r="E2453" s="674" t="s">
        <v>6533</v>
      </c>
      <c r="F2453" s="674" t="s">
        <v>1288</v>
      </c>
      <c r="G2453" s="674" t="s">
        <v>1287</v>
      </c>
      <c r="H2453" s="674" t="s">
        <v>1523</v>
      </c>
      <c r="I2453" s="674" t="s">
        <v>6534</v>
      </c>
    </row>
    <row r="2454" spans="5:9" x14ac:dyDescent="0.25">
      <c r="E2454" s="674" t="s">
        <v>6535</v>
      </c>
      <c r="F2454" s="674" t="s">
        <v>1288</v>
      </c>
      <c r="G2454" s="674" t="s">
        <v>1287</v>
      </c>
      <c r="H2454" s="674" t="s">
        <v>1526</v>
      </c>
      <c r="I2454" s="674" t="s">
        <v>6536</v>
      </c>
    </row>
    <row r="2455" spans="5:9" x14ac:dyDescent="0.25">
      <c r="E2455" s="674" t="s">
        <v>6537</v>
      </c>
      <c r="F2455" s="674" t="s">
        <v>1288</v>
      </c>
      <c r="G2455" s="674" t="s">
        <v>1287</v>
      </c>
      <c r="H2455" s="674" t="s">
        <v>1529</v>
      </c>
      <c r="I2455" s="674" t="s">
        <v>2594</v>
      </c>
    </row>
    <row r="2456" spans="5:9" x14ac:dyDescent="0.25">
      <c r="E2456" s="674" t="s">
        <v>6538</v>
      </c>
      <c r="F2456" s="674" t="s">
        <v>1288</v>
      </c>
      <c r="G2456" s="674" t="s">
        <v>1287</v>
      </c>
      <c r="H2456" s="674" t="s">
        <v>1532</v>
      </c>
      <c r="I2456" s="674" t="s">
        <v>6539</v>
      </c>
    </row>
    <row r="2457" spans="5:9" x14ac:dyDescent="0.25">
      <c r="E2457" s="674" t="s">
        <v>6540</v>
      </c>
      <c r="F2457" s="674" t="s">
        <v>1288</v>
      </c>
      <c r="G2457" s="674" t="s">
        <v>1287</v>
      </c>
      <c r="H2457" s="674" t="s">
        <v>1535</v>
      </c>
      <c r="I2457" s="674" t="s">
        <v>1287</v>
      </c>
    </row>
    <row r="2458" spans="5:9" x14ac:dyDescent="0.25">
      <c r="E2458" s="674" t="s">
        <v>6541</v>
      </c>
      <c r="F2458" s="674" t="s">
        <v>1288</v>
      </c>
      <c r="G2458" s="674" t="s">
        <v>1287</v>
      </c>
      <c r="H2458" s="674" t="s">
        <v>1538</v>
      </c>
      <c r="I2458" s="674" t="s">
        <v>6542</v>
      </c>
    </row>
    <row r="2459" spans="5:9" x14ac:dyDescent="0.25">
      <c r="E2459" s="674" t="s">
        <v>6543</v>
      </c>
      <c r="F2459" s="674" t="s">
        <v>1288</v>
      </c>
      <c r="G2459" s="674" t="s">
        <v>1287</v>
      </c>
      <c r="H2459" s="674" t="s">
        <v>1541</v>
      </c>
      <c r="I2459" s="674" t="s">
        <v>6544</v>
      </c>
    </row>
  </sheetData>
  <sheetProtection password="DE42" sheet="1" objects="1" scenarios="1" selectLockedCells="1"/>
  <dataValidations count="1">
    <dataValidation type="list" allowBlank="1" showInputMessage="1" showErrorMessage="1" sqref="K2403">
      <formula1>Zacatecas</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760F4C03AB7E438A422968FEC1F952" ma:contentTypeVersion="0" ma:contentTypeDescription="Crear nuevo documento." ma:contentTypeScope="" ma:versionID="d59440197a60d795568088c72dc0025d">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AD9775-C4D7-4270-ACC9-9108BF18F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D62CA26-41B6-4712-B9BC-9646697EAEA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B180838-01F4-494D-A536-AF6BB07938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47</vt:i4>
      </vt:variant>
    </vt:vector>
  </HeadingPairs>
  <TitlesOfParts>
    <vt:vector size="54" baseType="lpstr">
      <vt:lpstr>Índice</vt:lpstr>
      <vt:lpstr>Presentación</vt:lpstr>
      <vt:lpstr>Informantes</vt:lpstr>
      <vt:lpstr>CNGMD 2017 M-2_Secc 5</vt:lpstr>
      <vt:lpstr>Glosario </vt:lpstr>
      <vt:lpstr>Participantes y comentarios</vt:lpstr>
      <vt:lpstr>CATALOGO DE MUNICIPIOS</vt:lpstr>
      <vt:lpstr>Aguascalientes</vt:lpstr>
      <vt:lpstr>Presentación!AOJDAOLD</vt:lpstr>
      <vt:lpstr>'CNGMD 2017 M-2_Secc 5'!Área_de_impresión</vt:lpstr>
      <vt:lpstr>'Glosario '!Área_de_impresión</vt:lpstr>
      <vt:lpstr>Índice!Área_de_impresión</vt:lpstr>
      <vt:lpstr>Informantes!Área_de_impresión</vt:lpstr>
      <vt:lpstr>'Participantes y comentarios'!Área_de_impresión</vt:lpstr>
      <vt:lpstr>Presentación!Área_de_impresión</vt:lpstr>
      <vt:lpstr>Baja_California</vt:lpstr>
      <vt:lpstr>Baja_California_Sur</vt:lpstr>
      <vt:lpstr>Campeche</vt:lpstr>
      <vt:lpstr>Chiapas</vt:lpstr>
      <vt:lpstr>Chihuahua</vt:lpstr>
      <vt:lpstr>Ciudad_De_México</vt:lpstr>
      <vt:lpstr>Coahuila_De_Zaragoza</vt:lpstr>
      <vt:lpstr>Colima</vt:lpstr>
      <vt:lpstr>Durango</vt:lpstr>
      <vt:lpstr>Guanajuato</vt:lpstr>
      <vt:lpstr>Guerrero</vt:lpstr>
      <vt:lpstr>Hidalgo</vt:lpstr>
      <vt:lpstr>Jalisco</vt:lpstr>
      <vt:lpstr>México</vt:lpstr>
      <vt:lpstr>Michoacan_de_Ocampo</vt:lpstr>
      <vt:lpstr>Morelos</vt:lpstr>
      <vt:lpstr>Nayarit</vt:lpstr>
      <vt:lpstr>NOM_ENT</vt:lpstr>
      <vt:lpstr>Nuevo_León</vt:lpstr>
      <vt:lpstr>Oaxaca</vt:lpstr>
      <vt:lpstr>Puebla</vt:lpstr>
      <vt:lpstr>Querétaro</vt:lpstr>
      <vt:lpstr>Quintana_Roo</vt:lpstr>
      <vt:lpstr>San_Luis_Potosí</vt:lpstr>
      <vt:lpstr>'CNGMD 2017 M-2_Secc 5'!SF</vt:lpstr>
      <vt:lpstr>'Glosario '!SF</vt:lpstr>
      <vt:lpstr>Sinaloa</vt:lpstr>
      <vt:lpstr>Sonora</vt:lpstr>
      <vt:lpstr>Tabasco</vt:lpstr>
      <vt:lpstr>Tamaulipas</vt:lpstr>
      <vt:lpstr>'CNGMD 2017 M-2_Secc 5'!Títulos_a_imprimir</vt:lpstr>
      <vt:lpstr>'Glosario '!Títulos_a_imprimir</vt:lpstr>
      <vt:lpstr>Informantes!Títulos_a_imprimir</vt:lpstr>
      <vt:lpstr>'Participantes y comentarios'!Títulos_a_imprimir</vt:lpstr>
      <vt:lpstr>Presentación!Títulos_a_imprimir</vt:lpstr>
      <vt:lpstr>Tlaxcala</vt:lpstr>
      <vt:lpstr>Veracruz_de_Ignacio_de_la_Llave</vt:lpstr>
      <vt:lpstr>Yucatán</vt:lpstr>
      <vt:lpstr>Zacatecas</vt:lpstr>
    </vt:vector>
  </TitlesOfParts>
  <Company>INEGI</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dc:creator>
  <cp:lastModifiedBy>INEGI</cp:lastModifiedBy>
  <cp:revision/>
  <cp:lastPrinted>2017-01-23T08:48:25Z</cp:lastPrinted>
  <dcterms:created xsi:type="dcterms:W3CDTF">2009-06-22T18:30:05Z</dcterms:created>
  <dcterms:modified xsi:type="dcterms:W3CDTF">2017-05-23T16:30:23Z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0x0101007D760F4C03AB7E438A422968FEC1F952</vt:lpwstr>
  </property>
  <property fmtid="{D5CDD505-2E9C-101B-9397-08002B2CF9AE}" pid="3" name="SharedWithUsers">
    <vt:lpwstr>SALAZAR VAZQUEZ JOSIE123</vt:lpwstr>
  </property>
</Properties>
</file>